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3\JAN 2023\"/>
    </mc:Choice>
  </mc:AlternateContent>
  <xr:revisionPtr revIDLastSave="0" documentId="13_ncr:1_{2C6ED018-6386-4C05-87F5-B6AB01B9659D}" xr6:coauthVersionLast="47" xr6:coauthVersionMax="47" xr10:uidLastSave="{00000000-0000-0000-0000-000000000000}"/>
  <bookViews>
    <workbookView xWindow="-108" yWindow="-108" windowWidth="23256" windowHeight="12576" tabRatio="827" activeTab="1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4" l="1"/>
  <c r="I11" i="104" l="1"/>
  <c r="E11" i="104"/>
  <c r="E12" i="104" s="1"/>
  <c r="E13" i="104" s="1"/>
  <c r="E14" i="104" s="1"/>
  <c r="E15" i="104" s="1"/>
  <c r="I16" i="53" l="1"/>
  <c r="I20" i="53" s="1"/>
  <c r="F13" i="53"/>
  <c r="F17" i="53" s="1"/>
  <c r="F21" i="53" s="1"/>
  <c r="F25" i="53" s="1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D11" i="99"/>
  <c r="D15" i="99" s="1"/>
  <c r="D19" i="99" s="1"/>
  <c r="D23" i="99" s="1"/>
  <c r="D10" i="99"/>
  <c r="D14" i="99" s="1"/>
  <c r="D18" i="99" s="1"/>
  <c r="D22" i="99" s="1"/>
  <c r="D12" i="86"/>
  <c r="D11" i="86"/>
  <c r="D15" i="86" s="1"/>
  <c r="D10" i="86"/>
  <c r="D14" i="86" s="1"/>
  <c r="D12" i="50"/>
  <c r="F12" i="50" s="1"/>
  <c r="F16" i="50" s="1"/>
  <c r="F20" i="50" s="1"/>
  <c r="F24" i="50" s="1"/>
  <c r="D11" i="50"/>
  <c r="D15" i="50" s="1"/>
  <c r="D19" i="50" s="1"/>
  <c r="D23" i="50" s="1"/>
  <c r="D10" i="50"/>
  <c r="D14" i="50" s="1"/>
  <c r="D18" i="50" s="1"/>
  <c r="D22" i="50" s="1"/>
  <c r="D17" i="53"/>
  <c r="D21" i="53" s="1"/>
  <c r="D25" i="53" s="1"/>
  <c r="F12" i="86" l="1"/>
  <c r="F16" i="86" s="1"/>
  <c r="F20" i="86" s="1"/>
  <c r="D16" i="86"/>
  <c r="D20" i="86" s="1"/>
  <c r="D25" i="86" s="1"/>
  <c r="D18" i="86"/>
  <c r="D23" i="86" s="1"/>
  <c r="D19" i="86"/>
  <c r="D24" i="86" s="1"/>
  <c r="F24" i="99"/>
  <c r="F12" i="99"/>
  <c r="F16" i="99" s="1"/>
  <c r="F20" i="99" s="1"/>
  <c r="D16" i="50"/>
  <c r="D20" i="50" s="1"/>
  <c r="D24" i="50" s="1"/>
  <c r="I14" i="99"/>
  <c r="F25" i="86" l="1"/>
  <c r="I11" i="103"/>
  <c r="I12" i="103" s="1"/>
  <c r="I13" i="103" s="1"/>
  <c r="I14" i="103" s="1"/>
  <c r="J14" i="103" s="1"/>
  <c r="K14" i="103" s="1"/>
  <c r="C11" i="103"/>
  <c r="C12" i="103" s="1"/>
  <c r="C13" i="103" s="1"/>
  <c r="C14" i="103" s="1"/>
  <c r="K10" i="103"/>
  <c r="J10" i="103"/>
  <c r="F10" i="103"/>
  <c r="F11" i="103" s="1"/>
  <c r="F12" i="103" s="1"/>
  <c r="F13" i="103" s="1"/>
  <c r="F14" i="103" s="1"/>
  <c r="K12" i="86"/>
  <c r="L12" i="86"/>
  <c r="M12" i="86"/>
  <c r="N12" i="86"/>
  <c r="G12" i="102"/>
  <c r="I15" i="86"/>
  <c r="I16" i="86"/>
  <c r="I14" i="50"/>
  <c r="I18" i="50" s="1"/>
  <c r="I22" i="50" s="1"/>
  <c r="H13" i="104"/>
  <c r="C12" i="104"/>
  <c r="C13" i="104" s="1"/>
  <c r="C14" i="104" s="1"/>
  <c r="C15" i="104" s="1"/>
  <c r="D16" i="53"/>
  <c r="D20" i="53" s="1"/>
  <c r="D24" i="53" s="1"/>
  <c r="D15" i="53"/>
  <c r="D19" i="53" s="1"/>
  <c r="D23" i="53" s="1"/>
  <c r="J13" i="104" l="1"/>
  <c r="H14" i="104"/>
  <c r="H15" i="104" s="1"/>
  <c r="K11" i="103"/>
  <c r="J13" i="103"/>
  <c r="K13" i="103" s="1"/>
  <c r="I12" i="104"/>
  <c r="J11" i="103"/>
  <c r="J12" i="104"/>
  <c r="K12" i="104"/>
  <c r="L12" i="104"/>
  <c r="K13" i="104"/>
  <c r="I15" i="53"/>
  <c r="I19" i="53" s="1"/>
  <c r="F12" i="53"/>
  <c r="F11" i="53"/>
  <c r="L15" i="104" l="1"/>
  <c r="I15" i="104"/>
  <c r="J15" i="104"/>
  <c r="K15" i="104"/>
  <c r="J12" i="103"/>
  <c r="K12" i="103" s="1"/>
  <c r="L14" i="104"/>
  <c r="F9" i="99"/>
  <c r="F9" i="86"/>
  <c r="F9" i="50"/>
  <c r="N16" i="53"/>
  <c r="M16" i="53"/>
  <c r="K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F23" i="53"/>
  <c r="I13" i="50"/>
  <c r="I17" i="50" s="1"/>
  <c r="I21" i="50" s="1"/>
  <c r="I23" i="53"/>
  <c r="L13" i="104"/>
  <c r="I13" i="104"/>
  <c r="K14" i="104"/>
  <c r="L11" i="104"/>
  <c r="K11" i="104"/>
  <c r="J11" i="104"/>
  <c r="G14" i="102"/>
  <c r="G11" i="102"/>
  <c r="G13" i="102" s="1"/>
  <c r="I14" i="104" l="1"/>
  <c r="J14" i="104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14" i="86"/>
  <c r="I13" i="86"/>
  <c r="I17" i="86" s="1"/>
  <c r="I21" i="86" s="1"/>
  <c r="J10" i="99"/>
  <c r="M11" i="86"/>
  <c r="K11" i="86"/>
  <c r="J11" i="86"/>
  <c r="N9" i="86"/>
  <c r="M9" i="86"/>
  <c r="K10" i="53"/>
  <c r="I18" i="86" l="1"/>
  <c r="I22" i="86" s="1"/>
  <c r="I19" i="86"/>
  <c r="M19" i="86" s="1"/>
  <c r="F19" i="86"/>
  <c r="F24" i="86"/>
  <c r="F18" i="86"/>
  <c r="F23" i="86"/>
  <c r="F16" i="53"/>
  <c r="F24" i="53"/>
  <c r="J22" i="99"/>
  <c r="F19" i="50"/>
  <c r="F22" i="50"/>
  <c r="J15" i="86"/>
  <c r="K15" i="86"/>
  <c r="K17" i="86"/>
  <c r="N17" i="86"/>
  <c r="M17" i="86"/>
  <c r="J17" i="86"/>
  <c r="K19" i="86" l="1"/>
  <c r="J19" i="86"/>
  <c r="I23" i="86"/>
  <c r="F23" i="50"/>
  <c r="D9" i="102" l="1"/>
  <c r="D11" i="102" s="1"/>
  <c r="D13" i="102" s="1"/>
  <c r="D15" i="102" s="1"/>
  <c r="L14" i="86"/>
  <c r="O10" i="53" l="1"/>
  <c r="I20" i="86" l="1"/>
  <c r="I24" i="86" s="1"/>
  <c r="G15" i="102"/>
  <c r="N10" i="53" l="1"/>
  <c r="M10" i="53"/>
  <c r="K14" i="53"/>
  <c r="M14" i="53" l="1"/>
  <c r="N14" i="53"/>
  <c r="O14" i="53"/>
  <c r="O18" i="53" l="1"/>
  <c r="M18" i="53"/>
  <c r="N18" i="53"/>
  <c r="K18" i="53"/>
  <c r="N22" i="53" l="1"/>
  <c r="M22" i="53"/>
  <c r="K22" i="53"/>
  <c r="F15" i="53"/>
  <c r="F20" i="53" l="1"/>
  <c r="F19" i="53" l="1"/>
  <c r="K9" i="50" l="1"/>
  <c r="N9" i="50" s="1"/>
  <c r="P19" i="53" l="1"/>
  <c r="L15" i="53"/>
  <c r="K19" i="53"/>
  <c r="K15" i="53"/>
  <c r="J15" i="53"/>
  <c r="O22" i="53"/>
  <c r="N19" i="53"/>
  <c r="J19" i="53" l="1"/>
  <c r="L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N12" i="53"/>
  <c r="M12" i="53"/>
  <c r="K12" i="53"/>
  <c r="P11" i="53"/>
  <c r="N11" i="53"/>
  <c r="L11" i="53"/>
  <c r="K11" i="53"/>
  <c r="J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N15" i="53"/>
  <c r="P15" i="53"/>
  <c r="I24" i="53" l="1"/>
  <c r="K22" i="50"/>
  <c r="N22" i="50" s="1"/>
  <c r="L22" i="50"/>
  <c r="K17" i="50"/>
  <c r="N17" i="50" s="1"/>
  <c r="M17" i="50"/>
  <c r="L17" i="50"/>
  <c r="J22" i="50"/>
  <c r="M22" i="50"/>
  <c r="P23" i="53"/>
  <c r="J23" i="53"/>
  <c r="N23" i="53"/>
  <c r="L23" i="53"/>
  <c r="K23" i="53"/>
  <c r="M20" i="53"/>
  <c r="K20" i="53"/>
  <c r="N20" i="53"/>
  <c r="L21" i="50" l="1"/>
  <c r="M21" i="50"/>
  <c r="K21" i="50"/>
  <c r="N21" i="50" s="1"/>
  <c r="K24" i="53"/>
  <c r="N24" i="53"/>
  <c r="M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<sst xmlns="http://schemas.openxmlformats.org/spreadsheetml/2006/main" count="488" uniqueCount="234">
  <si>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</si>
  <si>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</si>
  <si>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</si>
  <si>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</si>
  <si>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</si>
  <si>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</si>
  <si>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</si>
  <si>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</si>
  <si>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</si>
  <si>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</si>
  <si>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</si>
  <si>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</si>
  <si>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</si>
  <si>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</si>
  <si>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</si>
  <si>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</si>
  <si>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</si>
  <si>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</si>
  <si>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</si>
  <si>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</si>
  <si>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</si>
  <si>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</si>
  <si>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</si>
  <si>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</si>
  <si>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</si>
  <si>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</si>
  <si>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</si>
  <si>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</si>
  <si>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</si>
  <si>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</si>
  <si>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</si>
  <si>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</si>
  <si>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</si>
  <si>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</si>
  <si>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</si>
  <si>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</si>
  <si>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</si>
  <si>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</si>
  <si>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</si>
  <si>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</si>
  <si>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</si>
  <si>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</si>
  <si>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</si>
  <si>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</si>
  <si>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</si>
  <si>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</si>
  <si>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</si>
  <si>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</si>
  <si>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</si>
  <si>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</si>
  <si>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</si>
  <si>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</si>
  <si>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</si>
  <si>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</si>
  <si>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</si>
  <si>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</si>
  <si>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</si>
  <si>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</si>
  <si>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</si>
  <si>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</si>
  <si>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</si>
  <si>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</si>
  <si>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</si>
  <si>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</si>
  <si>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</si>
  <si>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</si>
  <si>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</si>
  <si>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</si>
  <si>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</si>
  <si>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</si>
  <si>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</si>
  <si>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</si>
  <si>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</si>
  <si>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</si>
  <si>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</si>
  <si>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</si>
  <si>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</si>
  <si>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</si>
  <si>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</si>
  <si>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</si>
  <si>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</si>
  <si>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</si>
  <si>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</si>
  <si>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</si>
  <si>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</si>
  <si>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</si>
  <si>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</si>
  <si>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</si>
  <si>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</si>
  <si>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</si>
  <si>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</si>
  <si>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</si>
  <si>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</si>
  <si>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</si>
  <si>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</si>
  <si>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</si>
  <si>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</si>
  <si>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</si>
  <si>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</si>
  <si>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</si>
  <si>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</si>
  <si>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</si>
  <si>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</si>
  <si>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</si>
  <si>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</si>
  <si>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</si>
  <si>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</si>
  <si>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</si>
  <si>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</si>
  <si>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</si>
  <si>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</si>
  <si>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</si>
  <si>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</si>
  <si>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</si>
  <si>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</si>
  <si>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</si>
  <si>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</si>
  <si>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</si>
  <si>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</si>
  <si>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</si>
  <si>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</si>
  <si>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</si>
  <si>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</si>
  <si>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OOCL BRISBANE</t>
  </si>
  <si>
    <t>NAVIOS DOMINO</t>
  </si>
  <si>
    <t>182S</t>
  </si>
  <si>
    <t>063S</t>
  </si>
  <si>
    <t>FEEDER  (CV1)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</si>
  <si>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</si>
  <si>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</si>
  <si>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</si>
  <si>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</si>
  <si>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</si>
  <si>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</si>
  <si>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</si>
  <si>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INTERASIA FORWARD</t>
  </si>
  <si>
    <t>HANSA OSTERBURG</t>
  </si>
  <si>
    <t>WAN HAI 176</t>
  </si>
  <si>
    <t>FITZ ROY</t>
  </si>
  <si>
    <t>OOCL PANAMA</t>
  </si>
  <si>
    <t>COSCO ROTTERDAM</t>
  </si>
  <si>
    <t>WAN HAI 178</t>
  </si>
  <si>
    <t>ASIATIC KING</t>
  </si>
  <si>
    <t>ATOUT</t>
  </si>
  <si>
    <t>KOTA LUMAYAN</t>
  </si>
  <si>
    <t>HANSA FREYBURG</t>
  </si>
  <si>
    <t>ETA HONG KONG</t>
  </si>
  <si>
    <t>ETD T/S HONG KONG</t>
  </si>
  <si>
    <t>SINAR SUNDA</t>
  </si>
  <si>
    <t>144S</t>
  </si>
  <si>
    <t>COSCO SHIPPING AQUARIUS</t>
  </si>
  <si>
    <t>047S</t>
  </si>
  <si>
    <t>CMA CGM GEMINI</t>
  </si>
  <si>
    <t>CSCL URANUS</t>
  </si>
  <si>
    <t>026W</t>
  </si>
  <si>
    <t>COSCO GENOA</t>
  </si>
  <si>
    <t>068S</t>
  </si>
  <si>
    <t>162S</t>
  </si>
  <si>
    <t>OOCL HOUSTON</t>
  </si>
  <si>
    <t>178S</t>
  </si>
  <si>
    <t>SHILING</t>
  </si>
  <si>
    <t>017</t>
  </si>
  <si>
    <t>ANTWERP BRIDGE</t>
  </si>
  <si>
    <t>215</t>
  </si>
  <si>
    <t>RATANA THIDA</t>
  </si>
  <si>
    <t>EVER SMART</t>
  </si>
  <si>
    <t>CONTSHIP YEN</t>
  </si>
  <si>
    <t>034S</t>
  </si>
  <si>
    <t>089S</t>
  </si>
  <si>
    <t>045S</t>
  </si>
  <si>
    <t>130S</t>
  </si>
  <si>
    <t>209S</t>
  </si>
  <si>
    <t>046S</t>
  </si>
  <si>
    <t>148S</t>
  </si>
  <si>
    <t>090S</t>
  </si>
  <si>
    <t>131S</t>
  </si>
  <si>
    <t>210S</t>
  </si>
  <si>
    <t>048S</t>
  </si>
  <si>
    <t>149S</t>
  </si>
  <si>
    <t>CMA CGM TITAN</t>
  </si>
  <si>
    <t>0MD6ZW1MA</t>
  </si>
  <si>
    <t>CMA CGM PEGASUS</t>
  </si>
  <si>
    <t>0MD71W1MA</t>
  </si>
  <si>
    <t>CMA CGM COCHIN</t>
  </si>
  <si>
    <t>0MD73W1MA</t>
  </si>
  <si>
    <t>0MD75W1MA</t>
  </si>
  <si>
    <t>CSCL MERCURY</t>
  </si>
  <si>
    <t>085W</t>
  </si>
  <si>
    <t>COSCO SHIPPING PLANET</t>
  </si>
  <si>
    <t>025W</t>
  </si>
  <si>
    <t>090W</t>
  </si>
  <si>
    <t>CMA CGM ARCTIC</t>
  </si>
  <si>
    <t>0REDPW1MA</t>
  </si>
  <si>
    <t>EVER TOP</t>
  </si>
  <si>
    <t>1134-004W</t>
  </si>
  <si>
    <t>COSCO SHIPPING KILIMANJARO</t>
  </si>
  <si>
    <t>030W</t>
  </si>
  <si>
    <t>KOTA CAHAYA</t>
  </si>
  <si>
    <t>0073W</t>
  </si>
  <si>
    <t>CMA CGM LEO</t>
  </si>
  <si>
    <t>0RDEEW1MA</t>
  </si>
  <si>
    <t>KOTA PUSAKA</t>
  </si>
  <si>
    <t>0023W</t>
  </si>
  <si>
    <t>2095S</t>
  </si>
  <si>
    <t>301S</t>
  </si>
  <si>
    <t>2097S</t>
  </si>
  <si>
    <t>163S</t>
  </si>
  <si>
    <t>145S</t>
  </si>
  <si>
    <t>KOTA LAMBAI</t>
  </si>
  <si>
    <t>155S</t>
  </si>
  <si>
    <t>216S</t>
  </si>
  <si>
    <t>185S</t>
  </si>
  <si>
    <t>157S</t>
  </si>
  <si>
    <t>OOCL ITALY</t>
  </si>
  <si>
    <t>124S</t>
  </si>
  <si>
    <t>197S</t>
  </si>
  <si>
    <t>KOTA LEMBAH</t>
  </si>
  <si>
    <t>211</t>
  </si>
  <si>
    <t>CMA CGM MARLIN</t>
  </si>
  <si>
    <t>755</t>
  </si>
  <si>
    <t>238S</t>
  </si>
  <si>
    <t>39S</t>
  </si>
  <si>
    <t>239S</t>
  </si>
  <si>
    <t>40S</t>
  </si>
  <si>
    <t>240S</t>
  </si>
  <si>
    <t>EVER LIVEN</t>
  </si>
  <si>
    <t>0146-062W</t>
  </si>
  <si>
    <t>0148-121W</t>
  </si>
  <si>
    <t>N132</t>
  </si>
  <si>
    <t>N008</t>
  </si>
  <si>
    <t>N048</t>
  </si>
  <si>
    <t>N133</t>
  </si>
  <si>
    <t>N009</t>
  </si>
  <si>
    <t>019S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</si>
</sst>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672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3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3" fillId="0" borderId="0" xfId="0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167" fontId="63" fillId="5" borderId="0" xfId="46" applyNumberFormat="1" applyFont="1" applyFill="1" applyAlignment="1">
      <alignment horizontal="left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166" fontId="57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1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Font="1" applyFill="1" applyBorder="1" applyAlignment="1">
      <alignment horizontal="left" vertical="center"/>
    </xf>
    <xf numFmtId="0" fontId="77" fillId="4" borderId="15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167" fontId="36" fillId="0" borderId="24" xfId="46" applyNumberFormat="1" applyFont="1" applyBorder="1"/>
    <xf numFmtId="16" fontId="36" fillId="4" borderId="0" xfId="46" applyNumberFormat="1" applyFont="1" applyFill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Border="1" applyAlignment="1">
      <alignment horizontal="center" vertical="center"/>
    </xf>
    <xf numFmtId="166" fontId="36" fillId="0" borderId="12" xfId="0" applyNumberFormat="1" applyFont="1" applyBorder="1"/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4" xfId="0" applyNumberFormat="1" applyFont="1" applyBorder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6" fontId="59" fillId="4" borderId="29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7" fontId="61" fillId="3" borderId="29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59" fillId="4" borderId="22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30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9" xfId="0" applyNumberFormat="1" applyFont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7" fontId="36" fillId="4" borderId="0" xfId="46" applyNumberFormat="1" applyFont="1" applyFill="1" applyAlignment="1">
      <alignment horizontal="center" vertical="center" wrapText="1"/>
    </xf>
    <xf numFmtId="166" fontId="61" fillId="4" borderId="0" xfId="0" applyNumberFormat="1" applyFont="1" applyFill="1" applyAlignment="1">
      <alignment horizontal="center" vertical="center"/>
    </xf>
    <xf numFmtId="166" fontId="102" fillId="0" borderId="14" xfId="0" applyNumberFormat="1" applyFont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166" fontId="61" fillId="5" borderId="0" xfId="0" quotePrefix="1" applyNumberFormat="1" applyFont="1" applyFill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" fontId="96" fillId="36" borderId="12" xfId="46" applyNumberFormat="1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Border="1"/>
    <xf numFmtId="0" fontId="33" fillId="0" borderId="20" xfId="48" applyFont="1" applyBorder="1"/>
    <xf numFmtId="0" fontId="33" fillId="0" borderId="23" xfId="48" applyFont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17" xfId="0" applyNumberFormat="1" applyFont="1" applyFill="1" applyBorder="1" applyAlignment="1">
      <alignment horizontal="center" vertical="center"/>
    </xf>
    <xf numFmtId="167" fontId="36" fillId="4" borderId="22" xfId="46" applyNumberFormat="1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/>
    <xf numFmtId="0" fontId="60" fillId="5" borderId="15" xfId="0" applyFont="1" applyFill="1" applyBorder="1"/>
    <xf numFmtId="0" fontId="77" fillId="5" borderId="17" xfId="45" applyFont="1" applyFill="1" applyBorder="1" applyAlignment="1">
      <alignment vertical="center"/>
    </xf>
    <xf numFmtId="0" fontId="89" fillId="5" borderId="15" xfId="0" applyFont="1" applyFill="1" applyBorder="1"/>
    <xf numFmtId="0" fontId="93" fillId="5" borderId="0" xfId="0" applyFont="1" applyFill="1"/>
    <xf numFmtId="0" fontId="93" fillId="5" borderId="17" xfId="0" applyFont="1" applyFill="1" applyBorder="1"/>
    <xf numFmtId="0" fontId="77" fillId="5" borderId="0" xfId="0" applyFont="1" applyFill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Alignment="1">
      <alignment wrapText="1"/>
    </xf>
    <xf numFmtId="0" fontId="36" fillId="37" borderId="12" xfId="6" applyFont="1" applyFill="1" applyBorder="1" applyAlignment="1">
      <alignment horizontal="center" vertical="center" wrapText="1"/>
    </xf>
    <xf numFmtId="0" fontId="36" fillId="37" borderId="21" xfId="6" applyFont="1" applyFill="1" applyBorder="1" applyAlignment="1">
      <alignment horizontal="center" vertical="center" wrapText="1"/>
    </xf>
    <xf numFmtId="0" fontId="54" fillId="37" borderId="24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3" xfId="6" applyFont="1" applyFill="1" applyBorder="1" applyAlignment="1">
      <alignment horizontal="center" vertical="center"/>
    </xf>
    <xf numFmtId="0" fontId="36" fillId="39" borderId="23" xfId="6" applyFont="1" applyFill="1" applyBorder="1" applyAlignment="1">
      <alignment horizontal="center" vertical="center" wrapText="1"/>
    </xf>
    <xf numFmtId="0" fontId="36" fillId="40" borderId="12" xfId="6" applyFont="1" applyFill="1" applyBorder="1" applyAlignment="1">
      <alignment horizontal="center" vertical="center" wrapText="1"/>
    </xf>
    <xf numFmtId="0" fontId="36" fillId="38" borderId="25" xfId="46" applyFont="1" applyFill="1" applyBorder="1" applyAlignment="1">
      <alignment horizontal="center" vertical="center"/>
    </xf>
    <xf numFmtId="0" fontId="36" fillId="38" borderId="12" xfId="46" applyFont="1" applyFill="1" applyBorder="1" applyAlignment="1">
      <alignment horizontal="center" vertical="center"/>
    </xf>
    <xf numFmtId="16" fontId="36" fillId="38" borderId="13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wrapText="1"/>
    </xf>
    <xf numFmtId="0" fontId="77" fillId="38" borderId="12" xfId="0" applyFont="1" applyFill="1" applyBorder="1"/>
    <xf numFmtId="16" fontId="77" fillId="38" borderId="21" xfId="46" applyNumberFormat="1" applyFont="1" applyFill="1" applyBorder="1" applyAlignment="1">
      <alignment horizontal="center" vertical="center" wrapText="1"/>
    </xf>
    <xf numFmtId="16" fontId="77" fillId="38" borderId="14" xfId="46" applyNumberFormat="1" applyFont="1" applyFill="1" applyBorder="1" applyAlignment="1">
      <alignment horizontal="center" vertical="center" wrapText="1"/>
    </xf>
    <xf numFmtId="16" fontId="77" fillId="40" borderId="21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8" xfId="46" applyNumberFormat="1" applyFont="1" applyFill="1" applyBorder="1" applyAlignment="1">
      <alignment vertical="center"/>
    </xf>
    <xf numFmtId="167" fontId="36" fillId="38" borderId="23" xfId="46" applyNumberFormat="1" applyFont="1" applyFill="1" applyBorder="1" applyAlignment="1">
      <alignment vertical="center"/>
    </xf>
    <xf numFmtId="16" fontId="36" fillId="38" borderId="23" xfId="46" applyNumberFormat="1" applyFont="1" applyFill="1" applyBorder="1" applyAlignment="1">
      <alignment horizontal="center" vertical="center"/>
    </xf>
    <xf numFmtId="0" fontId="89" fillId="38" borderId="12" xfId="0" applyFont="1" applyFill="1" applyBorder="1" applyAlignment="1">
      <alignment wrapText="1"/>
    </xf>
    <xf numFmtId="0" fontId="89" fillId="38" borderId="12" xfId="0" applyFont="1" applyFill="1" applyBorder="1"/>
    <xf numFmtId="16" fontId="85" fillId="38" borderId="23" xfId="46" applyNumberFormat="1" applyFont="1" applyFill="1" applyBorder="1" applyAlignment="1">
      <alignment horizontal="center" vertical="center" wrapText="1"/>
    </xf>
    <xf numFmtId="16" fontId="85" fillId="38" borderId="19" xfId="46" applyNumberFormat="1" applyFont="1" applyFill="1" applyBorder="1" applyAlignment="1">
      <alignment horizontal="center" vertical="center"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3" xfId="46" applyNumberFormat="1" applyFont="1" applyFill="1" applyBorder="1" applyAlignment="1">
      <alignment vertical="center"/>
    </xf>
    <xf numFmtId="0" fontId="89" fillId="38" borderId="29" xfId="0" applyFont="1" applyFill="1" applyBorder="1" applyAlignment="1">
      <alignment wrapText="1"/>
    </xf>
    <xf numFmtId="16" fontId="85" fillId="41" borderId="23" xfId="46" applyNumberFormat="1" applyFont="1" applyFill="1" applyBorder="1" applyAlignment="1">
      <alignment horizontal="center" vertical="center" wrapText="1"/>
    </xf>
    <xf numFmtId="167" fontId="36" fillId="38" borderId="29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166" fontId="62" fillId="4" borderId="17" xfId="0" applyNumberFormat="1" applyFont="1" applyFill="1" applyBorder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Border="1" applyAlignment="1">
      <alignment horizontal="center" vertical="center"/>
    </xf>
    <xf numFmtId="166" fontId="107" fillId="0" borderId="18" xfId="0" applyNumberFormat="1" applyFont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166" fontId="62" fillId="0" borderId="29" xfId="0" applyNumberFormat="1" applyFont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/>
    <xf numFmtId="0" fontId="75" fillId="0" borderId="29" xfId="48" applyFont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0" fontId="60" fillId="5" borderId="0" xfId="0" applyFont="1" applyFill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Border="1" applyAlignment="1">
      <alignment horizontal="left"/>
    </xf>
    <xf numFmtId="0" fontId="58" fillId="0" borderId="29" xfId="45" applyFont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7" fontId="107" fillId="3" borderId="0" xfId="46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0" fontId="53" fillId="0" borderId="0" xfId="45" applyFont="1" applyAlignment="1">
      <alignment horizont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26" xfId="48" applyFont="1" applyBorder="1" applyAlignment="1">
      <alignment horizontal="center" vertical="center"/>
    </xf>
    <xf numFmtId="0" fontId="36" fillId="0" borderId="13" xfId="48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29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54" fillId="0" borderId="15" xfId="48" applyFont="1" applyBorder="1" applyAlignment="1">
      <alignment horizontal="center" vertical="center" wrapText="1"/>
    </xf>
    <xf numFmtId="0" fontId="54" fillId="0" borderId="17" xfId="48" applyFont="1" applyBorder="1" applyAlignment="1">
      <alignment horizontal="center" vertical="center" wrapText="1"/>
    </xf>
    <xf numFmtId="0" fontId="36" fillId="0" borderId="25" xfId="48" applyFont="1" applyBorder="1" applyAlignment="1">
      <alignment horizontal="center" vertical="center" wrapText="1"/>
    </xf>
    <xf numFmtId="0" fontId="36" fillId="0" borderId="26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/>
    </xf>
    <xf numFmtId="0" fontId="38" fillId="2" borderId="0" xfId="46" applyFont="1" applyFill="1" applyAlignment="1">
      <alignment horizontal="center"/>
    </xf>
    <xf numFmtId="0" fontId="41" fillId="0" borderId="0" xfId="46" applyFont="1" applyAlignment="1">
      <alignment horizontal="center"/>
    </xf>
    <xf numFmtId="0" fontId="38" fillId="0" borderId="0" xfId="46" applyFont="1" applyAlignment="1">
      <alignment horizontal="center"/>
    </xf>
    <xf numFmtId="0" fontId="36" fillId="0" borderId="19" xfId="46" applyFont="1" applyBorder="1" applyAlignment="1">
      <alignment horizontal="center" vertical="center"/>
    </xf>
    <xf numFmtId="0" fontId="36" fillId="0" borderId="20" xfId="46" applyFont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41" fillId="3" borderId="0" xfId="48" applyFont="1" applyFill="1" applyAlignment="1">
      <alignment horizontal="center" wrapText="1"/>
    </xf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0" fontId="36" fillId="0" borderId="14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4" fillId="0" borderId="12" xfId="48" applyFont="1" applyBorder="1" applyAlignment="1">
      <alignment horizontal="center" vertical="center" wrapText="1"/>
    </xf>
    <xf numFmtId="0" fontId="34" fillId="0" borderId="12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36" fillId="0" borderId="20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 wrapText="1"/>
    </xf>
    <xf numFmtId="0" fontId="36" fillId="0" borderId="29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7" borderId="21" xfId="6" applyFont="1" applyFill="1" applyBorder="1" applyAlignment="1">
      <alignment horizontal="center" vertical="center"/>
    </xf>
    <xf numFmtId="0" fontId="36" fillId="37" borderId="23" xfId="6" applyFont="1" applyFill="1" applyBorder="1" applyAlignment="1">
      <alignment horizontal="center" vertical="center"/>
    </xf>
    <xf numFmtId="0" fontId="36" fillId="38" borderId="13" xfId="13" applyFont="1" applyFill="1" applyBorder="1" applyAlignment="1">
      <alignment horizontal="center" vertical="center"/>
    </xf>
    <xf numFmtId="0" fontId="36" fillId="38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8" xfId="13" applyFont="1" applyFill="1" applyBorder="1" applyAlignment="1">
      <alignment horizontal="center" vertical="center"/>
    </xf>
    <xf numFmtId="0" fontId="36" fillId="38" borderId="20" xfId="13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8" borderId="26" xfId="46" applyFont="1" applyFill="1" applyBorder="1" applyAlignment="1">
      <alignment horizontal="center" vertical="center"/>
    </xf>
    <xf numFmtId="0" fontId="36" fillId="37" borderId="13" xfId="6" applyFont="1" applyFill="1" applyBorder="1" applyAlignment="1">
      <alignment horizontal="center" vertical="center"/>
    </xf>
    <xf numFmtId="0" fontId="36" fillId="37" borderId="18" xfId="6" applyFont="1" applyFill="1" applyBorder="1" applyAlignment="1">
      <alignment horizontal="center"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O14" sqref="O14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69921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573" t="s">
        <v>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82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82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82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82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82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83" t="s">
        <v>113</v>
      </c>
      <c r="C13" s="1"/>
      <c r="D13" s="1"/>
      <c r="E13" s="1"/>
    </row>
    <row r="14" spans="1:13" s="26" customFormat="1" ht="24" customHeight="1">
      <c r="A14" s="20"/>
      <c r="B14" s="183"/>
      <c r="C14" s="1"/>
      <c r="D14" s="1"/>
      <c r="E14" s="1"/>
    </row>
    <row r="15" spans="1:13" s="26" customFormat="1" ht="24" customHeight="1">
      <c r="A15" s="20"/>
      <c r="B15" s="183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showGridLines="0" tabSelected="1" zoomScale="80" zoomScaleNormal="80" workbookViewId="0">
      <selection activeCell="T16" sqref="T16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.59765625" style="96" customWidth="1"/>
    <col min="4" max="4" width="8" style="96" customWidth="1"/>
    <col min="5" max="5" width="5.19921875" style="96" customWidth="1"/>
    <col min="6" max="6" width="8.69921875" style="96" customWidth="1"/>
    <col min="7" max="7" width="31.09765625" style="112" bestFit="1" customWidth="1"/>
    <col min="8" max="8" width="18.09765625" style="96" customWidth="1"/>
    <col min="9" max="9" width="8.59765625" style="112" customWidth="1"/>
    <col min="10" max="10" width="7.5" style="112" bestFit="1" customWidth="1"/>
    <col min="11" max="11" width="10.09765625" style="127" bestFit="1" customWidth="1"/>
    <col min="12" max="12" width="7.59765625" style="112" bestFit="1" customWidth="1"/>
    <col min="13" max="13" width="15.69921875" style="112" bestFit="1" customWidth="1"/>
    <col min="14" max="14" width="9.5" style="112" bestFit="1" customWidth="1"/>
    <col min="15" max="15" width="7.5" style="112" bestFit="1" customWidth="1"/>
    <col min="16" max="16" width="10.69921875" style="112" customWidth="1"/>
    <col min="17" max="17" width="6.09765625" style="96" bestFit="1" customWidth="1"/>
    <col min="18" max="18" width="8" style="96"/>
    <col min="19" max="19" width="4.19921875" style="96" bestFit="1" customWidth="1"/>
    <col min="20" max="20" width="8" style="96"/>
    <col min="21" max="21" width="3.09765625" style="96" bestFit="1" customWidth="1"/>
    <col min="22" max="16384" width="8" style="96"/>
  </cols>
  <sheetData>
    <row r="1" spans="1:21" ht="17.399999999999999">
      <c r="A1" s="177"/>
      <c r="B1" s="574" t="s">
        <v>0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105"/>
    </row>
    <row r="2" spans="1:21" ht="17.399999999999999">
      <c r="A2" s="176"/>
      <c r="B2" s="575" t="s">
        <v>29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05"/>
    </row>
    <row r="3" spans="1:21" ht="17.399999999999999">
      <c r="A3" s="178"/>
      <c r="B3" s="576" t="s">
        <v>66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106"/>
    </row>
    <row r="4" spans="1:21" ht="17.399999999999999">
      <c r="A4" s="179"/>
      <c r="B4" s="577" t="s">
        <v>30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106"/>
    </row>
    <row r="5" spans="1:21" ht="18" customHeight="1">
      <c r="I5" s="96"/>
      <c r="J5" s="96"/>
      <c r="K5" s="96"/>
      <c r="L5" s="96"/>
      <c r="M5" s="96"/>
      <c r="N5" s="96"/>
      <c r="O5" s="96"/>
      <c r="P5" s="107"/>
    </row>
    <row r="6" spans="1:21">
      <c r="A6" s="164" t="s">
        <v>10</v>
      </c>
      <c r="B6" s="108"/>
      <c r="C6" s="108"/>
      <c r="D6" s="108"/>
      <c r="E6" s="108"/>
      <c r="F6" s="108"/>
      <c r="G6" s="109"/>
      <c r="H6" s="108"/>
      <c r="I6" s="110"/>
      <c r="J6" s="110"/>
      <c r="K6" s="111"/>
      <c r="L6" s="110"/>
      <c r="M6" s="110"/>
      <c r="O6" s="113"/>
      <c r="P6" s="114"/>
    </row>
    <row r="7" spans="1:21" ht="15" customHeight="1">
      <c r="A7" s="581" t="s">
        <v>31</v>
      </c>
      <c r="B7" s="582"/>
      <c r="C7" s="592" t="s">
        <v>32</v>
      </c>
      <c r="D7" s="592"/>
      <c r="E7" s="593"/>
      <c r="F7" s="298" t="s">
        <v>12</v>
      </c>
      <c r="G7" s="581" t="s">
        <v>13</v>
      </c>
      <c r="H7" s="594"/>
      <c r="I7" s="299" t="s">
        <v>87</v>
      </c>
      <c r="J7" s="578" t="s">
        <v>64</v>
      </c>
      <c r="K7" s="579"/>
      <c r="L7" s="579"/>
      <c r="M7" s="579"/>
      <c r="N7" s="579"/>
      <c r="O7" s="579"/>
      <c r="P7" s="580"/>
    </row>
    <row r="8" spans="1:21" ht="15" customHeight="1">
      <c r="A8" s="583"/>
      <c r="B8" s="584"/>
      <c r="C8" s="590" t="s">
        <v>14</v>
      </c>
      <c r="D8" s="587" t="s">
        <v>15</v>
      </c>
      <c r="E8" s="294"/>
      <c r="F8" s="584" t="s">
        <v>16</v>
      </c>
      <c r="G8" s="583" t="s">
        <v>33</v>
      </c>
      <c r="H8" s="587"/>
      <c r="I8" s="588" t="s">
        <v>12</v>
      </c>
      <c r="J8" s="294" t="s">
        <v>34</v>
      </c>
      <c r="K8" s="294" t="s">
        <v>35</v>
      </c>
      <c r="L8" s="294" t="s">
        <v>36</v>
      </c>
      <c r="M8" s="294" t="s">
        <v>37</v>
      </c>
      <c r="N8" s="294" t="s">
        <v>38</v>
      </c>
      <c r="O8" s="294" t="s">
        <v>39</v>
      </c>
      <c r="P8" s="298" t="s">
        <v>65</v>
      </c>
    </row>
    <row r="9" spans="1:21">
      <c r="A9" s="585"/>
      <c r="B9" s="586"/>
      <c r="C9" s="591"/>
      <c r="D9" s="587"/>
      <c r="E9" s="295"/>
      <c r="F9" s="586"/>
      <c r="G9" s="583"/>
      <c r="H9" s="587"/>
      <c r="I9" s="589"/>
      <c r="J9" s="411"/>
      <c r="K9" s="411" t="s">
        <v>40</v>
      </c>
      <c r="L9" s="411"/>
      <c r="M9" s="411" t="s">
        <v>41</v>
      </c>
      <c r="N9" s="411"/>
      <c r="O9" s="411"/>
      <c r="P9" s="400"/>
    </row>
    <row r="10" spans="1:21" s="115" customFormat="1" ht="15">
      <c r="A10" s="406"/>
      <c r="B10" s="418"/>
      <c r="C10" s="419"/>
      <c r="D10" s="422"/>
      <c r="E10" s="424"/>
      <c r="F10" s="398"/>
      <c r="G10" s="429" t="s">
        <v>91</v>
      </c>
      <c r="H10" s="430"/>
      <c r="I10" s="264"/>
      <c r="J10" s="264"/>
      <c r="K10" s="264">
        <f>I10+10</f>
        <v>10</v>
      </c>
      <c r="L10" s="413"/>
      <c r="M10" s="264">
        <f>I10+17</f>
        <v>17</v>
      </c>
      <c r="N10" s="413">
        <f>I10+13</f>
        <v>13</v>
      </c>
      <c r="O10" s="264">
        <f>I10+15</f>
        <v>15</v>
      </c>
      <c r="P10" s="265"/>
      <c r="Q10" s="118" t="s">
        <v>73</v>
      </c>
      <c r="R10" s="248"/>
      <c r="S10" s="249"/>
      <c r="T10" s="248"/>
      <c r="U10" s="248"/>
    </row>
    <row r="11" spans="1:21" s="115" customFormat="1" ht="15">
      <c r="A11" s="363" t="s">
        <v>117</v>
      </c>
      <c r="B11" s="388" t="s">
        <v>168</v>
      </c>
      <c r="C11" s="420"/>
      <c r="D11" s="425">
        <v>44927</v>
      </c>
      <c r="E11" s="425" t="s">
        <v>23</v>
      </c>
      <c r="F11" s="409">
        <f>D11+2</f>
        <v>44929</v>
      </c>
      <c r="G11" s="330" t="s">
        <v>179</v>
      </c>
      <c r="H11" s="431" t="s">
        <v>180</v>
      </c>
      <c r="I11" s="255">
        <v>44570</v>
      </c>
      <c r="J11" s="255">
        <f>I11+17</f>
        <v>44587</v>
      </c>
      <c r="K11" s="255">
        <f>I11+10</f>
        <v>44580</v>
      </c>
      <c r="L11" s="412">
        <f>I11+13</f>
        <v>44583</v>
      </c>
      <c r="M11" s="255" t="s">
        <v>42</v>
      </c>
      <c r="N11" s="412">
        <f>I11+14</f>
        <v>44584</v>
      </c>
      <c r="O11" s="255" t="s">
        <v>42</v>
      </c>
      <c r="P11" s="353">
        <f>I11+12</f>
        <v>44582</v>
      </c>
      <c r="Q11" s="116" t="s">
        <v>74</v>
      </c>
      <c r="R11" s="248"/>
      <c r="S11" s="249"/>
      <c r="T11" s="248"/>
      <c r="U11" s="248"/>
    </row>
    <row r="12" spans="1:21" s="115" customFormat="1" ht="15">
      <c r="A12" s="364" t="s">
        <v>136</v>
      </c>
      <c r="B12" s="391" t="s">
        <v>169</v>
      </c>
      <c r="C12" s="428"/>
      <c r="D12" s="427">
        <v>44563</v>
      </c>
      <c r="E12" s="426" t="s">
        <v>24</v>
      </c>
      <c r="F12" s="410">
        <f>D12+2</f>
        <v>44565</v>
      </c>
      <c r="G12" s="395" t="s">
        <v>150</v>
      </c>
      <c r="H12" s="346" t="s">
        <v>154</v>
      </c>
      <c r="I12" s="397">
        <v>44571</v>
      </c>
      <c r="J12" s="397" t="s">
        <v>42</v>
      </c>
      <c r="K12" s="397">
        <f>I12+10</f>
        <v>44581</v>
      </c>
      <c r="L12" s="347" t="s">
        <v>42</v>
      </c>
      <c r="M12" s="397">
        <f>I12+12</f>
        <v>44583</v>
      </c>
      <c r="N12" s="347">
        <f>I12+15</f>
        <v>44586</v>
      </c>
      <c r="O12" s="397" t="s">
        <v>42</v>
      </c>
      <c r="P12" s="414" t="s">
        <v>42</v>
      </c>
      <c r="Q12" s="214" t="s">
        <v>75</v>
      </c>
      <c r="R12" s="248"/>
      <c r="S12" s="248"/>
      <c r="T12" s="248"/>
      <c r="U12" s="248"/>
    </row>
    <row r="13" spans="1:21" s="115" customFormat="1" ht="15">
      <c r="A13" s="504" t="s">
        <v>148</v>
      </c>
      <c r="B13" s="505" t="s">
        <v>170</v>
      </c>
      <c r="C13" s="506"/>
      <c r="D13" s="507">
        <v>44563</v>
      </c>
      <c r="E13" s="508" t="s">
        <v>24</v>
      </c>
      <c r="F13" s="509">
        <f>D13+2</f>
        <v>44565</v>
      </c>
      <c r="G13" s="432"/>
      <c r="H13" s="433"/>
      <c r="I13" s="417"/>
      <c r="J13" s="417"/>
      <c r="K13" s="417"/>
      <c r="L13" s="415"/>
      <c r="M13" s="417"/>
      <c r="N13" s="415"/>
      <c r="O13" s="417"/>
      <c r="P13" s="416"/>
      <c r="R13" s="249"/>
      <c r="S13" s="250"/>
      <c r="T13" s="248"/>
    </row>
    <row r="14" spans="1:21" s="115" customFormat="1">
      <c r="A14" s="406"/>
      <c r="B14" s="407"/>
      <c r="C14" s="424"/>
      <c r="D14" s="365"/>
      <c r="E14" s="365"/>
      <c r="F14" s="356"/>
      <c r="G14" s="313" t="s">
        <v>91</v>
      </c>
      <c r="H14" s="434"/>
      <c r="I14" s="354"/>
      <c r="J14" s="354"/>
      <c r="K14" s="354">
        <f t="shared" ref="K14:K15" si="0">I14+10</f>
        <v>10</v>
      </c>
      <c r="L14" s="354"/>
      <c r="M14" s="354">
        <f>I14+10</f>
        <v>10</v>
      </c>
      <c r="N14" s="354">
        <f>I14+13</f>
        <v>13</v>
      </c>
      <c r="O14" s="354">
        <f>I14+15</f>
        <v>15</v>
      </c>
      <c r="P14" s="353"/>
      <c r="Q14" s="118"/>
    </row>
    <row r="15" spans="1:21" s="115" customFormat="1">
      <c r="A15" s="363" t="s">
        <v>84</v>
      </c>
      <c r="B15" s="560" t="s">
        <v>171</v>
      </c>
      <c r="C15" s="423"/>
      <c r="D15" s="401">
        <f>D11+7</f>
        <v>44934</v>
      </c>
      <c r="E15" s="366" t="s">
        <v>23</v>
      </c>
      <c r="F15" s="328">
        <f t="shared" ref="F15:F19" si="1">D15+2</f>
        <v>44936</v>
      </c>
      <c r="G15" s="330" t="s">
        <v>181</v>
      </c>
      <c r="H15" s="390" t="s">
        <v>182</v>
      </c>
      <c r="I15" s="255">
        <f>I11+7</f>
        <v>44577</v>
      </c>
      <c r="J15" s="255">
        <f>I15+17</f>
        <v>44594</v>
      </c>
      <c r="K15" s="255">
        <f t="shared" si="0"/>
        <v>44587</v>
      </c>
      <c r="L15" s="255">
        <f>I15+13</f>
        <v>44590</v>
      </c>
      <c r="M15" s="255" t="s">
        <v>42</v>
      </c>
      <c r="N15" s="255">
        <f>I15+14</f>
        <v>44591</v>
      </c>
      <c r="O15" s="255" t="s">
        <v>42</v>
      </c>
      <c r="P15" s="256">
        <f>I15+12</f>
        <v>44589</v>
      </c>
      <c r="Q15" s="116"/>
    </row>
    <row r="16" spans="1:21" s="115" customFormat="1">
      <c r="A16" s="364" t="s">
        <v>136</v>
      </c>
      <c r="B16" s="368" t="s">
        <v>172</v>
      </c>
      <c r="C16" s="423"/>
      <c r="D16" s="367">
        <f>D12+7</f>
        <v>44570</v>
      </c>
      <c r="E16" s="367" t="s">
        <v>24</v>
      </c>
      <c r="F16" s="357">
        <f t="shared" si="1"/>
        <v>44572</v>
      </c>
      <c r="G16" s="503" t="s">
        <v>186</v>
      </c>
      <c r="H16" s="396" t="s">
        <v>187</v>
      </c>
      <c r="I16" s="397">
        <f>I12+7</f>
        <v>44578</v>
      </c>
      <c r="J16" s="255"/>
      <c r="K16" s="397">
        <f>I16+10</f>
        <v>44588</v>
      </c>
      <c r="L16" s="255"/>
      <c r="M16" s="397">
        <f>I16+12</f>
        <v>44590</v>
      </c>
      <c r="N16" s="397">
        <f>I16+15</f>
        <v>44593</v>
      </c>
      <c r="O16" s="255"/>
      <c r="P16" s="353"/>
      <c r="Q16" s="116"/>
    </row>
    <row r="17" spans="1:19" s="115" customFormat="1">
      <c r="A17" s="512" t="s">
        <v>86</v>
      </c>
      <c r="B17" s="569" t="s">
        <v>173</v>
      </c>
      <c r="C17" s="510"/>
      <c r="D17" s="507">
        <f>D13+7</f>
        <v>44570</v>
      </c>
      <c r="E17" s="511" t="s">
        <v>24</v>
      </c>
      <c r="F17" s="509">
        <f>F13+7</f>
        <v>44572</v>
      </c>
      <c r="G17" s="289"/>
      <c r="H17" s="290"/>
      <c r="I17" s="262"/>
      <c r="J17" s="262"/>
      <c r="K17" s="262"/>
      <c r="L17" s="262"/>
      <c r="M17" s="262"/>
      <c r="N17" s="262"/>
      <c r="O17" s="262"/>
      <c r="P17" s="263"/>
      <c r="Q17" s="117"/>
    </row>
    <row r="18" spans="1:19" s="115" customFormat="1">
      <c r="A18" s="402"/>
      <c r="B18" s="421"/>
      <c r="C18" s="403"/>
      <c r="D18" s="358"/>
      <c r="E18" s="370"/>
      <c r="F18" s="356"/>
      <c r="G18" s="313" t="s">
        <v>91</v>
      </c>
      <c r="H18" s="435"/>
      <c r="I18" s="399"/>
      <c r="J18" s="264" t="s">
        <v>42</v>
      </c>
      <c r="K18" s="264">
        <f t="shared" ref="K18:K23" si="2">I18+10</f>
        <v>10</v>
      </c>
      <c r="L18" s="264"/>
      <c r="M18" s="264">
        <f>I18+10</f>
        <v>10</v>
      </c>
      <c r="N18" s="264">
        <f>I18+13</f>
        <v>13</v>
      </c>
      <c r="O18" s="264">
        <f>I18+15</f>
        <v>15</v>
      </c>
      <c r="P18" s="265"/>
      <c r="Q18" s="118"/>
    </row>
    <row r="19" spans="1:19" s="115" customFormat="1" ht="18.75" customHeight="1">
      <c r="A19" s="363" t="s">
        <v>117</v>
      </c>
      <c r="B19" s="388" t="s">
        <v>174</v>
      </c>
      <c r="C19" s="404"/>
      <c r="D19" s="326">
        <f>D15+7</f>
        <v>44941</v>
      </c>
      <c r="E19" s="366" t="s">
        <v>23</v>
      </c>
      <c r="F19" s="328">
        <f t="shared" si="1"/>
        <v>44943</v>
      </c>
      <c r="G19" s="330" t="s">
        <v>183</v>
      </c>
      <c r="H19" s="390" t="s">
        <v>184</v>
      </c>
      <c r="I19" s="255">
        <f>I15+7</f>
        <v>44584</v>
      </c>
      <c r="J19" s="353">
        <f>I19+17</f>
        <v>44601</v>
      </c>
      <c r="K19" s="255">
        <f t="shared" si="2"/>
        <v>44594</v>
      </c>
      <c r="L19" s="255">
        <f>I19+13</f>
        <v>44597</v>
      </c>
      <c r="M19" s="255"/>
      <c r="N19" s="255">
        <f>I19+14</f>
        <v>44598</v>
      </c>
      <c r="O19" s="255"/>
      <c r="P19" s="256">
        <f>I19+12</f>
        <v>44596</v>
      </c>
      <c r="Q19" s="116"/>
    </row>
    <row r="20" spans="1:19" s="115" customFormat="1" ht="15.75" customHeight="1">
      <c r="A20" s="364" t="s">
        <v>136</v>
      </c>
      <c r="B20" s="391" t="s">
        <v>151</v>
      </c>
      <c r="C20" s="404"/>
      <c r="D20" s="498">
        <f>D16+7</f>
        <v>44577</v>
      </c>
      <c r="E20" s="367" t="s">
        <v>24</v>
      </c>
      <c r="F20" s="514">
        <f>D20+2</f>
        <v>44579</v>
      </c>
      <c r="G20" s="515" t="s">
        <v>188</v>
      </c>
      <c r="H20" s="396" t="s">
        <v>189</v>
      </c>
      <c r="I20" s="397">
        <f>I16+7</f>
        <v>44585</v>
      </c>
      <c r="J20" s="397" t="s">
        <v>42</v>
      </c>
      <c r="K20" s="397">
        <f>I20+10</f>
        <v>44595</v>
      </c>
      <c r="L20" s="397" t="s">
        <v>42</v>
      </c>
      <c r="M20" s="397">
        <f>I20+12</f>
        <v>44597</v>
      </c>
      <c r="N20" s="397">
        <f>I20+15</f>
        <v>44600</v>
      </c>
      <c r="O20" s="397" t="s">
        <v>42</v>
      </c>
      <c r="P20" s="414" t="s">
        <v>42</v>
      </c>
      <c r="Q20" s="117"/>
    </row>
    <row r="21" spans="1:19" s="115" customFormat="1">
      <c r="A21" s="512" t="s">
        <v>148</v>
      </c>
      <c r="B21" s="513" t="s">
        <v>175</v>
      </c>
      <c r="C21" s="521"/>
      <c r="D21" s="526">
        <f>D17+7</f>
        <v>44577</v>
      </c>
      <c r="E21" s="525" t="s">
        <v>24</v>
      </c>
      <c r="F21" s="522">
        <f>F17+7</f>
        <v>44579</v>
      </c>
      <c r="G21" s="300"/>
      <c r="H21" s="290"/>
      <c r="I21" s="516"/>
      <c r="J21" s="262"/>
      <c r="K21" s="262"/>
      <c r="L21" s="516"/>
      <c r="M21" s="527"/>
      <c r="N21" s="262"/>
      <c r="O21" s="516"/>
      <c r="P21" s="527"/>
      <c r="Q21" s="531"/>
    </row>
    <row r="22" spans="1:19" s="115" customFormat="1">
      <c r="A22" s="406"/>
      <c r="B22" s="418"/>
      <c r="C22" s="403"/>
      <c r="D22" s="518"/>
      <c r="E22" s="370"/>
      <c r="F22" s="190"/>
      <c r="G22" s="313" t="s">
        <v>91</v>
      </c>
      <c r="H22" s="434"/>
      <c r="I22" s="354"/>
      <c r="J22" s="354" t="s">
        <v>42</v>
      </c>
      <c r="K22" s="354">
        <f t="shared" si="2"/>
        <v>10</v>
      </c>
      <c r="L22" s="354"/>
      <c r="M22" s="354">
        <f>I22+17</f>
        <v>17</v>
      </c>
      <c r="N22" s="354">
        <f>I22+13</f>
        <v>13</v>
      </c>
      <c r="O22" s="354">
        <f>I22+15</f>
        <v>15</v>
      </c>
      <c r="P22" s="255"/>
      <c r="Q22" s="118"/>
    </row>
    <row r="23" spans="1:19" s="115" customFormat="1" ht="21.75" customHeight="1">
      <c r="A23" s="363" t="s">
        <v>84</v>
      </c>
      <c r="B23" s="388" t="s">
        <v>176</v>
      </c>
      <c r="C23" s="404"/>
      <c r="D23" s="326">
        <f>D19+7</f>
        <v>44948</v>
      </c>
      <c r="E23" s="366" t="s">
        <v>23</v>
      </c>
      <c r="F23" s="328">
        <f>D23+2</f>
        <v>44950</v>
      </c>
      <c r="G23" s="330" t="s">
        <v>152</v>
      </c>
      <c r="H23" s="331" t="s">
        <v>185</v>
      </c>
      <c r="I23" s="255">
        <f>I19+7</f>
        <v>44591</v>
      </c>
      <c r="J23" s="255">
        <f>I23+17</f>
        <v>44608</v>
      </c>
      <c r="K23" s="255">
        <f t="shared" si="2"/>
        <v>44601</v>
      </c>
      <c r="L23" s="255">
        <f>I23+13</f>
        <v>44604</v>
      </c>
      <c r="M23" s="255" t="s">
        <v>42</v>
      </c>
      <c r="N23" s="255">
        <f>I23+14</f>
        <v>44605</v>
      </c>
      <c r="O23" s="255" t="s">
        <v>42</v>
      </c>
      <c r="P23" s="386">
        <f>I23+12</f>
        <v>44603</v>
      </c>
      <c r="Q23" s="116"/>
    </row>
    <row r="24" spans="1:19" s="115" customFormat="1" ht="27.6">
      <c r="A24" s="519" t="s">
        <v>136</v>
      </c>
      <c r="B24" s="340" t="s">
        <v>177</v>
      </c>
      <c r="C24" s="195"/>
      <c r="D24" s="498">
        <f>D20+7</f>
        <v>44584</v>
      </c>
      <c r="E24" s="367" t="s">
        <v>24</v>
      </c>
      <c r="F24" s="514">
        <f>D24+2</f>
        <v>44586</v>
      </c>
      <c r="G24" s="503" t="s">
        <v>153</v>
      </c>
      <c r="H24" s="520" t="s">
        <v>190</v>
      </c>
      <c r="I24" s="397">
        <f>I20+7</f>
        <v>44592</v>
      </c>
      <c r="J24" s="397" t="s">
        <v>42</v>
      </c>
      <c r="K24" s="397">
        <f>I24+10</f>
        <v>44602</v>
      </c>
      <c r="L24" s="397" t="s">
        <v>42</v>
      </c>
      <c r="M24" s="397">
        <f>I24+12</f>
        <v>44604</v>
      </c>
      <c r="N24" s="397">
        <f>I24+15</f>
        <v>44607</v>
      </c>
      <c r="O24" s="397" t="s">
        <v>42</v>
      </c>
      <c r="P24" s="397" t="s">
        <v>42</v>
      </c>
      <c r="Q24" s="117"/>
    </row>
    <row r="25" spans="1:19">
      <c r="A25" s="512" t="s">
        <v>86</v>
      </c>
      <c r="B25" s="513" t="s">
        <v>178</v>
      </c>
      <c r="C25" s="523"/>
      <c r="D25" s="524">
        <f>D21+7</f>
        <v>44584</v>
      </c>
      <c r="E25" s="525" t="s">
        <v>24</v>
      </c>
      <c r="F25" s="525">
        <f>F21+7</f>
        <v>44586</v>
      </c>
      <c r="G25" s="561"/>
      <c r="H25" s="530"/>
      <c r="I25" s="528"/>
      <c r="J25" s="528"/>
      <c r="K25" s="529"/>
      <c r="L25" s="528"/>
      <c r="M25" s="528"/>
      <c r="N25" s="528"/>
      <c r="O25" s="528"/>
      <c r="P25" s="528"/>
    </row>
    <row r="26" spans="1:19">
      <c r="A26" s="564"/>
      <c r="B26" s="565"/>
      <c r="C26" s="566"/>
      <c r="D26" s="567"/>
      <c r="E26" s="568"/>
      <c r="F26" s="568"/>
    </row>
    <row r="27" spans="1:19">
      <c r="A27" s="385"/>
      <c r="B27" s="340"/>
      <c r="C27" s="304"/>
      <c r="D27" s="341"/>
      <c r="E27" s="99"/>
      <c r="F27" s="99"/>
      <c r="G27" s="345"/>
      <c r="H27" s="346"/>
      <c r="I27" s="347"/>
      <c r="J27" s="347"/>
      <c r="K27" s="347"/>
      <c r="L27" s="347"/>
      <c r="M27" s="347"/>
      <c r="N27" s="347"/>
      <c r="O27" s="347"/>
      <c r="P27" s="347"/>
      <c r="Q27" s="117"/>
      <c r="R27" s="115"/>
      <c r="S27" s="115"/>
    </row>
    <row r="28" spans="1:19">
      <c r="A28" s="339"/>
      <c r="B28" s="97"/>
      <c r="C28" s="98"/>
      <c r="D28" s="99"/>
      <c r="E28" s="97"/>
      <c r="F28" s="99"/>
      <c r="G28" s="100"/>
      <c r="H28" s="283"/>
      <c r="I28" s="101"/>
      <c r="J28" s="101"/>
      <c r="K28" s="101"/>
      <c r="L28" s="101"/>
      <c r="M28" s="101"/>
      <c r="N28" s="101"/>
      <c r="O28" s="101"/>
      <c r="P28" s="101"/>
      <c r="Q28" s="115"/>
      <c r="R28" s="115"/>
      <c r="S28" s="115"/>
    </row>
    <row r="29" spans="1:19">
      <c r="A29" s="97"/>
      <c r="B29" s="97"/>
      <c r="C29" s="99"/>
      <c r="D29" s="99"/>
      <c r="E29" s="102"/>
      <c r="F29" s="99"/>
      <c r="G29" s="100"/>
      <c r="H29" s="283"/>
      <c r="I29" s="101"/>
      <c r="J29" s="101"/>
      <c r="K29" s="101"/>
      <c r="L29" s="101"/>
      <c r="M29" s="101"/>
      <c r="N29" s="101"/>
      <c r="O29" s="101"/>
      <c r="P29" s="67" t="s">
        <v>25</v>
      </c>
      <c r="Q29" s="115"/>
    </row>
    <row r="30" spans="1:19">
      <c r="A30" s="97"/>
      <c r="B30" s="73"/>
      <c r="C30" s="120"/>
      <c r="D30" s="68"/>
      <c r="E30" s="71"/>
      <c r="F30" s="71"/>
      <c r="G30" s="121"/>
      <c r="H30" s="74"/>
      <c r="I30" s="74"/>
      <c r="J30" s="48"/>
      <c r="K30" s="75"/>
      <c r="L30" s="48"/>
      <c r="M30" s="48"/>
      <c r="N30" s="48"/>
      <c r="O30" s="48"/>
      <c r="P30" s="48"/>
    </row>
    <row r="31" spans="1:19" ht="14.4">
      <c r="A31" s="73" t="s">
        <v>26</v>
      </c>
      <c r="B31" s="72"/>
      <c r="C31" s="72"/>
      <c r="D31" s="83"/>
      <c r="E31" s="83"/>
      <c r="F31" s="83"/>
      <c r="G31" s="121"/>
      <c r="H31" s="74"/>
      <c r="I31" s="74"/>
      <c r="J31" s="48"/>
      <c r="K31" s="75"/>
      <c r="L31" s="48"/>
      <c r="M31" s="48"/>
      <c r="N31" s="48"/>
      <c r="O31" s="48"/>
      <c r="P31" s="48"/>
    </row>
    <row r="32" spans="1:19" ht="14.4">
      <c r="A32" s="57" t="s">
        <v>90</v>
      </c>
      <c r="B32" s="81"/>
      <c r="C32" s="81"/>
      <c r="D32" s="82"/>
      <c r="E32" s="82"/>
      <c r="F32" s="82"/>
      <c r="G32" s="121"/>
      <c r="H32" s="74"/>
      <c r="I32" s="74"/>
      <c r="J32" s="48"/>
      <c r="K32" s="75"/>
      <c r="L32" s="48"/>
      <c r="M32" s="48"/>
      <c r="N32" s="48"/>
      <c r="O32" s="48"/>
      <c r="P32" s="48"/>
    </row>
    <row r="33" spans="1:16" ht="14.4">
      <c r="A33" s="58" t="s">
        <v>27</v>
      </c>
      <c r="B33" s="76"/>
      <c r="C33" s="122"/>
      <c r="D33" s="77"/>
      <c r="E33" s="78"/>
      <c r="F33" s="78"/>
      <c r="G33" s="79"/>
      <c r="H33" s="284"/>
      <c r="I33" s="80"/>
      <c r="J33" s="48"/>
      <c r="K33" s="75"/>
      <c r="L33" s="48"/>
      <c r="M33" s="48"/>
      <c r="N33" s="48"/>
      <c r="O33" s="48"/>
      <c r="P33" s="48"/>
    </row>
    <row r="34" spans="1:16" ht="14.4">
      <c r="A34" s="59" t="s">
        <v>28</v>
      </c>
      <c r="B34" s="124"/>
      <c r="C34" s="124"/>
      <c r="D34" s="125"/>
      <c r="E34" s="78"/>
      <c r="F34" s="78"/>
      <c r="G34" s="87"/>
      <c r="H34" s="285"/>
      <c r="I34" s="74"/>
      <c r="J34" s="48"/>
      <c r="K34" s="75"/>
      <c r="L34" s="48"/>
      <c r="M34" s="48"/>
      <c r="N34" s="48"/>
      <c r="O34" s="48"/>
      <c r="P34" s="48"/>
    </row>
    <row r="35" spans="1:16" ht="14.4">
      <c r="A35" s="123"/>
      <c r="B35" s="88"/>
      <c r="C35" s="88"/>
      <c r="D35" s="89"/>
      <c r="E35" s="90"/>
      <c r="F35" s="91"/>
      <c r="G35" s="70"/>
      <c r="H35" s="286"/>
      <c r="I35" s="80"/>
      <c r="J35" s="48"/>
      <c r="K35" s="75"/>
      <c r="L35" s="48"/>
      <c r="M35" s="48"/>
      <c r="N35" s="48"/>
      <c r="O35" s="48"/>
      <c r="P35" s="48"/>
    </row>
    <row r="36" spans="1:16">
      <c r="A36" s="47" t="s">
        <v>69</v>
      </c>
      <c r="B36" s="92"/>
      <c r="C36" s="126"/>
      <c r="D36" s="93"/>
      <c r="E36" s="94"/>
      <c r="F36" s="95"/>
      <c r="G36" s="79"/>
      <c r="H36" s="284"/>
      <c r="I36" s="74"/>
      <c r="J36" s="48"/>
      <c r="K36" s="75"/>
      <c r="L36" s="48"/>
      <c r="M36" s="48"/>
      <c r="N36" s="48"/>
      <c r="O36" s="48"/>
      <c r="P36" s="48"/>
    </row>
    <row r="37" spans="1:16">
      <c r="A37" s="47" t="s">
        <v>70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4"/>
  <sheetViews>
    <sheetView showGridLines="0" zoomScale="70" zoomScaleNormal="70" workbookViewId="0">
      <selection activeCell="S18" sqref="S18"/>
    </sheetView>
  </sheetViews>
  <sheetFormatPr defaultColWidth="8" defaultRowHeight="13.8"/>
  <cols>
    <col min="1" max="1" width="18.59765625" style="49" customWidth="1"/>
    <col min="2" max="2" width="12.59765625" style="49" customWidth="1"/>
    <col min="3" max="4" width="10.5" style="48" customWidth="1"/>
    <col min="5" max="5" width="6.5" style="48" customWidth="1"/>
    <col min="6" max="6" width="8.09765625" style="48" customWidth="1"/>
    <col min="7" max="7" width="33" style="282" bestFit="1" customWidth="1"/>
    <col min="8" max="8" width="13.59765625" style="49" bestFit="1" customWidth="1"/>
    <col min="9" max="9" width="7.5" style="48" bestFit="1" customWidth="1"/>
    <col min="10" max="14" width="14.5" style="48" customWidth="1"/>
    <col min="15" max="15" width="5.59765625" style="49" bestFit="1" customWidth="1"/>
    <col min="16" max="16384" width="8" style="48"/>
  </cols>
  <sheetData>
    <row r="2" spans="1:20" ht="17.399999999999999">
      <c r="A2" s="174"/>
      <c r="B2" s="595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0" ht="17.399999999999999">
      <c r="A3" s="175"/>
      <c r="B3" s="596" t="s">
        <v>9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0" ht="17.399999999999999">
      <c r="B4" s="597" t="s">
        <v>11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0">
      <c r="G5" s="60"/>
      <c r="H5" s="168"/>
    </row>
    <row r="6" spans="1:20">
      <c r="A6" s="163" t="s">
        <v>10</v>
      </c>
      <c r="B6" s="61"/>
      <c r="C6" s="62"/>
      <c r="D6" s="62"/>
      <c r="E6" s="62"/>
      <c r="F6" s="62"/>
      <c r="G6" s="281"/>
      <c r="H6" s="61"/>
      <c r="I6" s="63"/>
      <c r="J6" s="62"/>
      <c r="K6" s="62"/>
      <c r="M6" s="64"/>
      <c r="N6" s="65"/>
    </row>
    <row r="7" spans="1:20" ht="15" customHeight="1">
      <c r="A7" s="600" t="s">
        <v>31</v>
      </c>
      <c r="B7" s="601"/>
      <c r="C7" s="604" t="s">
        <v>32</v>
      </c>
      <c r="D7" s="605"/>
      <c r="E7" s="606"/>
      <c r="F7" s="220" t="s">
        <v>12</v>
      </c>
      <c r="G7" s="607" t="s">
        <v>13</v>
      </c>
      <c r="H7" s="601"/>
      <c r="I7" s="297" t="s">
        <v>87</v>
      </c>
      <c r="J7" s="608" t="s">
        <v>12</v>
      </c>
      <c r="K7" s="609"/>
      <c r="L7" s="609"/>
      <c r="M7" s="609"/>
      <c r="N7" s="610"/>
    </row>
    <row r="8" spans="1:20" ht="27.6">
      <c r="A8" s="602"/>
      <c r="B8" s="603"/>
      <c r="C8" s="218" t="s">
        <v>14</v>
      </c>
      <c r="D8" s="219" t="s">
        <v>15</v>
      </c>
      <c r="E8" s="217"/>
      <c r="F8" s="221" t="s">
        <v>16</v>
      </c>
      <c r="G8" s="598" t="s">
        <v>17</v>
      </c>
      <c r="H8" s="599"/>
      <c r="I8" s="223" t="s">
        <v>12</v>
      </c>
      <c r="J8" s="222" t="s">
        <v>18</v>
      </c>
      <c r="K8" s="222" t="s">
        <v>19</v>
      </c>
      <c r="L8" s="296" t="s">
        <v>20</v>
      </c>
      <c r="M8" s="222" t="s">
        <v>21</v>
      </c>
      <c r="N8" s="224" t="s">
        <v>22</v>
      </c>
      <c r="P8" s="248"/>
    </row>
    <row r="9" spans="1:20" ht="15">
      <c r="A9" s="406"/>
      <c r="B9" s="418"/>
      <c r="C9" s="419"/>
      <c r="D9" s="422"/>
      <c r="E9" s="365" t="s">
        <v>85</v>
      </c>
      <c r="F9" s="355">
        <f>C9+2</f>
        <v>2</v>
      </c>
      <c r="G9" s="336" t="s">
        <v>191</v>
      </c>
      <c r="H9" s="334" t="s">
        <v>192</v>
      </c>
      <c r="I9" s="332">
        <v>44568</v>
      </c>
      <c r="J9" s="258"/>
      <c r="K9" s="258">
        <f>I9+11</f>
        <v>44579</v>
      </c>
      <c r="L9" s="333">
        <f>I9+15</f>
        <v>44583</v>
      </c>
      <c r="M9" s="258">
        <f>I9+18</f>
        <v>44586</v>
      </c>
      <c r="N9" s="260">
        <f>K9+7</f>
        <v>44586</v>
      </c>
      <c r="O9" s="225" t="s">
        <v>71</v>
      </c>
      <c r="P9" s="248"/>
      <c r="S9" s="248"/>
    </row>
    <row r="10" spans="1:20" ht="15">
      <c r="A10" s="363" t="str">
        <f>'Persian Gulf via SIN'!A11</f>
        <v>CAPE FAWLEY</v>
      </c>
      <c r="B10" s="388" t="str">
        <f>'Persian Gulf via SIN'!B11</f>
        <v>089S</v>
      </c>
      <c r="C10" s="420"/>
      <c r="D10" s="425">
        <f>'Persian Gulf via SIN'!D11</f>
        <v>44927</v>
      </c>
      <c r="E10" s="366" t="s">
        <v>23</v>
      </c>
      <c r="F10" s="389">
        <f t="shared" ref="F10:F19" si="0">D10+2</f>
        <v>44929</v>
      </c>
      <c r="G10" s="329" t="s">
        <v>197</v>
      </c>
      <c r="H10" s="291" t="s">
        <v>198</v>
      </c>
      <c r="I10" s="337">
        <v>44571</v>
      </c>
      <c r="J10" s="266">
        <f>I10+9</f>
        <v>44580</v>
      </c>
      <c r="K10" s="266">
        <f>I10+13</f>
        <v>44584</v>
      </c>
      <c r="L10" s="199">
        <f>I10+17</f>
        <v>44588</v>
      </c>
      <c r="M10" s="207">
        <f>I10+20</f>
        <v>44591</v>
      </c>
      <c r="N10" s="267">
        <f>K10+7</f>
        <v>44591</v>
      </c>
      <c r="O10" s="169" t="s">
        <v>72</v>
      </c>
      <c r="P10" s="248"/>
      <c r="Q10" s="248"/>
      <c r="S10" s="248"/>
      <c r="T10" s="248"/>
    </row>
    <row r="11" spans="1:20" ht="15">
      <c r="A11" s="364" t="str">
        <f>'Persian Gulf via SIN'!A12</f>
        <v>HANSA OSTERBURG</v>
      </c>
      <c r="B11" s="391" t="str">
        <f>'Persian Gulf via SIN'!B12</f>
        <v>045S</v>
      </c>
      <c r="C11" s="428"/>
      <c r="D11" s="427">
        <f>'Persian Gulf via SIN'!D12</f>
        <v>44563</v>
      </c>
      <c r="E11" s="367" t="s">
        <v>24</v>
      </c>
      <c r="F11" s="387">
        <f t="shared" si="0"/>
        <v>44565</v>
      </c>
      <c r="G11" s="329"/>
      <c r="H11" s="291"/>
      <c r="I11" s="337"/>
      <c r="J11" s="266"/>
      <c r="K11" s="266"/>
      <c r="L11" s="199"/>
      <c r="M11" s="207"/>
      <c r="N11" s="267"/>
      <c r="O11" s="169"/>
      <c r="P11" s="248"/>
      <c r="Q11" s="248"/>
      <c r="S11" s="248"/>
      <c r="T11" s="248"/>
    </row>
    <row r="12" spans="1:20" ht="27.6">
      <c r="A12" s="504" t="str">
        <f>'Persian Gulf via SIN'!A13</f>
        <v>SINAR SUNDA</v>
      </c>
      <c r="B12" s="505" t="str">
        <f>'Persian Gulf via SIN'!B13</f>
        <v>130S</v>
      </c>
      <c r="C12" s="506"/>
      <c r="D12" s="507">
        <f>'Persian Gulf via SIN'!D13</f>
        <v>44563</v>
      </c>
      <c r="E12" s="511" t="s">
        <v>24</v>
      </c>
      <c r="F12" s="509">
        <f>D12+2</f>
        <v>44565</v>
      </c>
      <c r="G12" s="335"/>
      <c r="H12" s="301"/>
      <c r="I12" s="268"/>
      <c r="J12" s="269"/>
      <c r="K12" s="269"/>
      <c r="L12" s="227"/>
      <c r="M12" s="228"/>
      <c r="N12" s="270"/>
    </row>
    <row r="13" spans="1:20">
      <c r="A13" s="406"/>
      <c r="B13" s="407"/>
      <c r="C13" s="424"/>
      <c r="D13" s="365"/>
      <c r="E13" s="365" t="s">
        <v>85</v>
      </c>
      <c r="F13" s="356">
        <f>C13+2</f>
        <v>2</v>
      </c>
      <c r="G13" s="336" t="s">
        <v>91</v>
      </c>
      <c r="H13" s="334"/>
      <c r="I13" s="332">
        <f>I9+7</f>
        <v>44575</v>
      </c>
      <c r="J13" s="258"/>
      <c r="K13" s="258">
        <f>I13+11</f>
        <v>44586</v>
      </c>
      <c r="L13" s="333">
        <f>I13+15</f>
        <v>44590</v>
      </c>
      <c r="M13" s="258">
        <f>I13+18</f>
        <v>44593</v>
      </c>
      <c r="N13" s="260">
        <f>K13+7</f>
        <v>44593</v>
      </c>
      <c r="O13" s="225"/>
    </row>
    <row r="14" spans="1:20">
      <c r="A14" s="363" t="str">
        <f>'Persian Gulf via SIN'!A15</f>
        <v>SANTA LOUKIA</v>
      </c>
      <c r="B14" s="560" t="str">
        <f>'Persian Gulf via SIN'!B15</f>
        <v>209S</v>
      </c>
      <c r="C14" s="423"/>
      <c r="D14" s="401">
        <f>D10+7</f>
        <v>44934</v>
      </c>
      <c r="E14" s="366" t="s">
        <v>23</v>
      </c>
      <c r="F14" s="328">
        <f t="shared" si="0"/>
        <v>44936</v>
      </c>
      <c r="G14" s="329" t="s">
        <v>199</v>
      </c>
      <c r="H14" s="302" t="s">
        <v>200</v>
      </c>
      <c r="I14" s="312">
        <f>I10+7</f>
        <v>44578</v>
      </c>
      <c r="J14" s="266">
        <f>I14+9</f>
        <v>44587</v>
      </c>
      <c r="K14" s="266">
        <f>I14+13</f>
        <v>44591</v>
      </c>
      <c r="L14" s="199">
        <f>I14+17</f>
        <v>44595</v>
      </c>
      <c r="M14" s="207">
        <f>I14+20</f>
        <v>44598</v>
      </c>
      <c r="N14" s="267">
        <f>K14+7</f>
        <v>44598</v>
      </c>
      <c r="O14" s="226"/>
    </row>
    <row r="15" spans="1:20">
      <c r="A15" s="364" t="str">
        <f>'Persian Gulf via SIN'!A16</f>
        <v>HANSA OSTERBURG</v>
      </c>
      <c r="B15" s="368" t="str">
        <f>'Persian Gulf via SIN'!B16</f>
        <v>046S</v>
      </c>
      <c r="C15" s="423"/>
      <c r="D15" s="367">
        <f>D11+7</f>
        <v>44570</v>
      </c>
      <c r="E15" s="367" t="s">
        <v>24</v>
      </c>
      <c r="F15" s="357">
        <f t="shared" si="0"/>
        <v>44572</v>
      </c>
      <c r="G15" s="313"/>
      <c r="H15" s="302"/>
      <c r="I15" s="312"/>
      <c r="J15" s="266"/>
      <c r="K15" s="266"/>
      <c r="L15" s="199"/>
      <c r="M15" s="207"/>
      <c r="N15" s="267"/>
      <c r="O15" s="226"/>
    </row>
    <row r="16" spans="1:20" ht="27.6">
      <c r="A16" s="512" t="str">
        <f>'Persian Gulf via SIN'!A17</f>
        <v>CSCL LIMA</v>
      </c>
      <c r="B16" s="513" t="str">
        <f>'Persian Gulf via SIN'!B17</f>
        <v>148S</v>
      </c>
      <c r="C16" s="510"/>
      <c r="D16" s="507">
        <f>D12+7</f>
        <v>44570</v>
      </c>
      <c r="E16" s="511" t="s">
        <v>24</v>
      </c>
      <c r="F16" s="509">
        <f>F12+7</f>
        <v>44572</v>
      </c>
      <c r="G16" s="335"/>
      <c r="H16" s="301"/>
      <c r="I16" s="269"/>
      <c r="J16" s="269"/>
      <c r="K16" s="269"/>
      <c r="L16" s="227"/>
      <c r="M16" s="228"/>
      <c r="N16" s="270"/>
    </row>
    <row r="17" spans="1:15">
      <c r="A17" s="402"/>
      <c r="B17" s="421"/>
      <c r="C17" s="403"/>
      <c r="D17" s="358"/>
      <c r="E17" s="370" t="s">
        <v>85</v>
      </c>
      <c r="F17" s="356">
        <f>C17+2</f>
        <v>2</v>
      </c>
      <c r="G17" s="336" t="s">
        <v>193</v>
      </c>
      <c r="H17" s="436" t="s">
        <v>194</v>
      </c>
      <c r="I17" s="314">
        <f>I13+7</f>
        <v>44582</v>
      </c>
      <c r="J17" s="288"/>
      <c r="K17" s="314">
        <f>I17+11</f>
        <v>44593</v>
      </c>
      <c r="L17" s="314">
        <f>I17+15</f>
        <v>44597</v>
      </c>
      <c r="M17" s="314">
        <f>I17+18</f>
        <v>44600</v>
      </c>
      <c r="N17" s="314">
        <f>K17+7</f>
        <v>44600</v>
      </c>
      <c r="O17" s="554"/>
    </row>
    <row r="18" spans="1:15">
      <c r="A18" s="363" t="str">
        <f>'Persian Gulf via SIN'!A19</f>
        <v>CAPE FAWLEY</v>
      </c>
      <c r="B18" s="388" t="str">
        <f>'Persian Gulf via SIN'!B19</f>
        <v>090S</v>
      </c>
      <c r="C18" s="404"/>
      <c r="D18" s="326">
        <f>D14+7</f>
        <v>44941</v>
      </c>
      <c r="E18" s="366" t="s">
        <v>23</v>
      </c>
      <c r="F18" s="328">
        <f t="shared" si="0"/>
        <v>44943</v>
      </c>
      <c r="G18" s="329" t="s">
        <v>91</v>
      </c>
      <c r="H18" s="338"/>
      <c r="I18" s="312">
        <f>I14+7</f>
        <v>44585</v>
      </c>
      <c r="J18" s="266">
        <f>I18+9</f>
        <v>44594</v>
      </c>
      <c r="K18" s="266">
        <f>I18+13</f>
        <v>44598</v>
      </c>
      <c r="L18" s="199">
        <f>I18+17</f>
        <v>44602</v>
      </c>
      <c r="M18" s="207">
        <f>I18+20</f>
        <v>44605</v>
      </c>
      <c r="N18" s="267">
        <f>K18+7</f>
        <v>44605</v>
      </c>
      <c r="O18" s="169"/>
    </row>
    <row r="19" spans="1:15">
      <c r="A19" s="364" t="str">
        <f>'Persian Gulf via SIN'!A20</f>
        <v>HANSA OSTERBURG</v>
      </c>
      <c r="B19" s="391" t="str">
        <f>'Persian Gulf via SIN'!B20</f>
        <v>047S</v>
      </c>
      <c r="C19" s="404"/>
      <c r="D19" s="498">
        <f>D15+7</f>
        <v>44577</v>
      </c>
      <c r="E19" s="367" t="s">
        <v>24</v>
      </c>
      <c r="F19" s="514">
        <f t="shared" si="0"/>
        <v>44579</v>
      </c>
      <c r="G19" s="532"/>
      <c r="H19" s="533"/>
      <c r="I19" s="534"/>
      <c r="J19" s="535"/>
      <c r="K19" s="535"/>
      <c r="L19" s="344"/>
      <c r="M19" s="535"/>
      <c r="N19" s="536"/>
    </row>
    <row r="20" spans="1:15" ht="27.6">
      <c r="A20" s="512" t="str">
        <f>'Persian Gulf via SIN'!A21</f>
        <v>SINAR SUNDA</v>
      </c>
      <c r="B20" s="513" t="str">
        <f>'Persian Gulf via SIN'!B21</f>
        <v>131S</v>
      </c>
      <c r="C20" s="521"/>
      <c r="D20" s="526">
        <f>D16+7</f>
        <v>44577</v>
      </c>
      <c r="E20" s="525" t="s">
        <v>24</v>
      </c>
      <c r="F20" s="522">
        <f>F16+7</f>
        <v>44579</v>
      </c>
      <c r="G20" s="335"/>
      <c r="H20" s="343"/>
      <c r="I20" s="269"/>
      <c r="J20" s="269"/>
      <c r="K20" s="269"/>
      <c r="L20" s="344"/>
      <c r="M20" s="269"/>
      <c r="N20" s="550"/>
    </row>
    <row r="21" spans="1:15">
      <c r="A21" s="406"/>
      <c r="B21" s="418"/>
      <c r="C21" s="403"/>
      <c r="D21" s="518"/>
      <c r="E21" s="370" t="s">
        <v>85</v>
      </c>
      <c r="F21" s="197"/>
      <c r="G21" s="336" t="s">
        <v>195</v>
      </c>
      <c r="H21" s="539" t="s">
        <v>196</v>
      </c>
      <c r="I21" s="257">
        <f>I17+7</f>
        <v>44589</v>
      </c>
      <c r="J21" s="258"/>
      <c r="K21" s="258">
        <f>I21+11</f>
        <v>44600</v>
      </c>
      <c r="L21" s="259">
        <f>I21+15</f>
        <v>44604</v>
      </c>
      <c r="M21" s="258">
        <f>I21+18</f>
        <v>44607</v>
      </c>
      <c r="N21" s="260">
        <f>K21+7</f>
        <v>44607</v>
      </c>
      <c r="O21" s="225"/>
    </row>
    <row r="22" spans="1:15">
      <c r="A22" s="363" t="str">
        <f>'Persian Gulf via SIN'!A23</f>
        <v>SANTA LOUKIA</v>
      </c>
      <c r="B22" s="388" t="str">
        <f>'Persian Gulf via SIN'!B23</f>
        <v>210S</v>
      </c>
      <c r="C22" s="404"/>
      <c r="D22" s="326">
        <f>D18+7</f>
        <v>44948</v>
      </c>
      <c r="E22" s="366" t="s">
        <v>23</v>
      </c>
      <c r="F22" s="328">
        <f>D22+2</f>
        <v>44950</v>
      </c>
      <c r="G22" s="329" t="s">
        <v>201</v>
      </c>
      <c r="H22" s="291" t="s">
        <v>202</v>
      </c>
      <c r="I22" s="271">
        <f>I18+7</f>
        <v>44592</v>
      </c>
      <c r="J22" s="266">
        <f>I22+9</f>
        <v>44601</v>
      </c>
      <c r="K22" s="266">
        <f>I22+13</f>
        <v>44605</v>
      </c>
      <c r="L22" s="199">
        <f>I22+17</f>
        <v>44609</v>
      </c>
      <c r="M22" s="207">
        <f>I22+20</f>
        <v>44612</v>
      </c>
      <c r="N22" s="267">
        <f>K22+7</f>
        <v>44612</v>
      </c>
      <c r="O22" s="169"/>
    </row>
    <row r="23" spans="1:15">
      <c r="A23" s="519" t="str">
        <f>'Persian Gulf via SIN'!A24</f>
        <v>HANSA OSTERBURG</v>
      </c>
      <c r="B23" s="340" t="str">
        <f>'Persian Gulf via SIN'!B24</f>
        <v>048S</v>
      </c>
      <c r="C23" s="195"/>
      <c r="D23" s="498">
        <f>D19+7</f>
        <v>44584</v>
      </c>
      <c r="E23" s="367" t="s">
        <v>24</v>
      </c>
      <c r="F23" s="514">
        <f>D23+2</f>
        <v>44586</v>
      </c>
      <c r="G23" s="532"/>
      <c r="H23" s="533"/>
      <c r="I23" s="534"/>
      <c r="J23" s="535"/>
      <c r="K23" s="535"/>
      <c r="L23" s="344"/>
      <c r="M23" s="535"/>
      <c r="N23" s="551"/>
    </row>
    <row r="24" spans="1:15" ht="27.6">
      <c r="A24" s="512" t="str">
        <f>'Persian Gulf via SIN'!A25</f>
        <v>CSCL LIMA</v>
      </c>
      <c r="B24" s="513" t="str">
        <f>'Persian Gulf via SIN'!B25</f>
        <v>149S</v>
      </c>
      <c r="C24" s="523"/>
      <c r="D24" s="524">
        <f>D20+7</f>
        <v>44584</v>
      </c>
      <c r="E24" s="525" t="s">
        <v>24</v>
      </c>
      <c r="F24" s="525">
        <f>F20+7</f>
        <v>44586</v>
      </c>
      <c r="G24" s="335"/>
      <c r="H24" s="343"/>
      <c r="I24" s="268"/>
      <c r="J24" s="268"/>
      <c r="K24" s="268"/>
      <c r="L24" s="552"/>
      <c r="M24" s="268"/>
      <c r="N24" s="552"/>
      <c r="O24" s="553"/>
    </row>
    <row r="25" spans="1:15">
      <c r="A25" s="564"/>
      <c r="B25" s="565"/>
      <c r="C25" s="566"/>
      <c r="D25" s="567"/>
      <c r="E25" s="568"/>
      <c r="F25" s="568"/>
      <c r="G25" s="342"/>
      <c r="H25" s="343"/>
      <c r="I25" s="570"/>
      <c r="J25" s="570"/>
      <c r="K25" s="570"/>
      <c r="L25" s="344"/>
      <c r="M25" s="570"/>
      <c r="N25" s="344"/>
    </row>
    <row r="26" spans="1:15" ht="14.4">
      <c r="A26" s="537"/>
      <c r="B26" s="538"/>
      <c r="C26" s="50"/>
      <c r="D26" s="51"/>
      <c r="E26" s="52"/>
      <c r="F26" s="51"/>
      <c r="G26" s="547"/>
      <c r="H26" s="548"/>
      <c r="I26" s="549"/>
      <c r="J26" s="53"/>
      <c r="K26" s="53"/>
      <c r="L26" s="54"/>
      <c r="M26" s="55"/>
    </row>
    <row r="27" spans="1:15" ht="14.4">
      <c r="H27" s="48"/>
      <c r="L27" s="66"/>
      <c r="M27" s="66"/>
      <c r="N27" s="67" t="s">
        <v>25</v>
      </c>
    </row>
    <row r="28" spans="1:15">
      <c r="A28" s="73" t="s">
        <v>26</v>
      </c>
      <c r="B28" s="73"/>
      <c r="C28" s="68"/>
      <c r="D28" s="68"/>
      <c r="E28" s="71"/>
      <c r="F28" s="71"/>
      <c r="G28" s="121"/>
      <c r="H28" s="74"/>
      <c r="I28" s="56"/>
      <c r="J28" s="75"/>
      <c r="K28" s="75"/>
    </row>
    <row r="29" spans="1:15" ht="14.4">
      <c r="A29" s="57" t="s">
        <v>90</v>
      </c>
      <c r="B29" s="76"/>
      <c r="C29" s="77"/>
      <c r="D29" s="77"/>
      <c r="E29" s="78"/>
      <c r="F29" s="78"/>
      <c r="G29" s="79"/>
      <c r="H29" s="284"/>
      <c r="I29" s="80"/>
      <c r="J29" s="75"/>
      <c r="K29" s="75"/>
    </row>
    <row r="30" spans="1:15" ht="14.4">
      <c r="A30" s="58" t="s">
        <v>27</v>
      </c>
      <c r="B30" s="81"/>
      <c r="C30" s="82"/>
      <c r="D30" s="82"/>
      <c r="E30" s="82"/>
      <c r="F30" s="82"/>
      <c r="G30" s="121"/>
      <c r="H30" s="74"/>
      <c r="I30" s="74"/>
      <c r="J30" s="75"/>
      <c r="K30" s="75"/>
    </row>
    <row r="31" spans="1:15" ht="14.4">
      <c r="A31" s="59" t="s">
        <v>28</v>
      </c>
      <c r="B31" s="72"/>
      <c r="C31" s="83"/>
      <c r="D31" s="83"/>
      <c r="E31" s="83"/>
      <c r="F31" s="83"/>
      <c r="G31" s="121"/>
      <c r="H31" s="74"/>
      <c r="I31" s="74"/>
      <c r="J31" s="75"/>
      <c r="K31" s="75"/>
    </row>
    <row r="32" spans="1:15">
      <c r="A32" s="84"/>
      <c r="B32" s="85"/>
      <c r="C32" s="85"/>
      <c r="D32" s="86"/>
      <c r="E32" s="78"/>
      <c r="F32" s="78"/>
      <c r="G32" s="87"/>
      <c r="H32" s="285"/>
      <c r="I32" s="74"/>
      <c r="J32" s="75"/>
      <c r="K32" s="75"/>
    </row>
    <row r="33" spans="1:11" ht="14.4">
      <c r="A33" s="47" t="s">
        <v>69</v>
      </c>
      <c r="B33" s="88"/>
      <c r="C33" s="89"/>
      <c r="D33" s="89"/>
      <c r="E33" s="90"/>
      <c r="F33" s="91"/>
      <c r="G33" s="70"/>
      <c r="H33" s="286"/>
      <c r="I33" s="80"/>
      <c r="J33" s="75"/>
      <c r="K33" s="75"/>
    </row>
    <row r="34" spans="1:11">
      <c r="A34" s="47" t="s">
        <v>70</v>
      </c>
      <c r="B34" s="92"/>
      <c r="C34" s="93"/>
      <c r="D34" s="93"/>
      <c r="E34" s="94"/>
      <c r="F34" s="95"/>
      <c r="G34" s="79"/>
      <c r="H34" s="284"/>
      <c r="I34" s="74"/>
      <c r="J34" s="75"/>
      <c r="K34" s="75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showGridLines="0" zoomScale="80" zoomScaleNormal="80" workbookViewId="0">
      <selection activeCell="S20" sqref="S20"/>
    </sheetView>
  </sheetViews>
  <sheetFormatPr defaultColWidth="8" defaultRowHeight="13.8"/>
  <cols>
    <col min="1" max="1" width="20.09765625" style="120" customWidth="1"/>
    <col min="2" max="2" width="9.69921875" style="146" bestFit="1" customWidth="1"/>
    <col min="3" max="3" width="9.59765625" style="146" customWidth="1"/>
    <col min="4" max="4" width="8.5" style="186" customWidth="1"/>
    <col min="5" max="5" width="6.59765625" style="186" customWidth="1"/>
    <col min="6" max="6" width="9.69921875" style="186" customWidth="1"/>
    <col min="7" max="7" width="21.09765625" style="71" bestFit="1" customWidth="1"/>
    <col min="8" max="8" width="13.09765625" style="71" customWidth="1"/>
    <col min="9" max="9" width="10.59765625" style="137" bestFit="1" customWidth="1"/>
    <col min="10" max="10" width="15.59765625" style="137" customWidth="1"/>
    <col min="11" max="14" width="15.59765625" style="71" customWidth="1"/>
    <col min="15" max="15" width="8.09765625" style="71" customWidth="1"/>
    <col min="16" max="16" width="5" style="71" customWidth="1"/>
    <col min="17" max="17" width="6.69921875" style="71" customWidth="1"/>
    <col min="18" max="16384" width="8" style="71"/>
  </cols>
  <sheetData>
    <row r="1" spans="1:17" ht="17.399999999999999">
      <c r="A1" s="180"/>
      <c r="B1" s="611" t="s">
        <v>0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180"/>
    </row>
    <row r="2" spans="1:17" ht="17.399999999999999">
      <c r="A2" s="181"/>
      <c r="B2" s="612" t="s">
        <v>47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181"/>
    </row>
    <row r="3" spans="1:17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7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7">
      <c r="A5" s="136"/>
      <c r="B5" s="129"/>
      <c r="C5" s="129"/>
      <c r="D5" s="130"/>
      <c r="E5" s="130"/>
      <c r="F5" s="130"/>
      <c r="G5" s="133"/>
      <c r="H5" s="133"/>
      <c r="I5" s="134"/>
      <c r="J5" s="134"/>
      <c r="K5" s="135"/>
    </row>
    <row r="6" spans="1:17">
      <c r="A6" s="165" t="s">
        <v>10</v>
      </c>
      <c r="B6" s="129"/>
      <c r="C6" s="129"/>
      <c r="D6" s="130"/>
      <c r="E6" s="130"/>
      <c r="F6" s="130"/>
      <c r="M6" s="138"/>
      <c r="N6" s="139"/>
    </row>
    <row r="7" spans="1:17">
      <c r="A7" s="600" t="s">
        <v>31</v>
      </c>
      <c r="B7" s="607"/>
      <c r="C7" s="604" t="s">
        <v>32</v>
      </c>
      <c r="D7" s="605"/>
      <c r="E7" s="606"/>
      <c r="F7" s="220" t="s">
        <v>12</v>
      </c>
      <c r="G7" s="600" t="s">
        <v>13</v>
      </c>
      <c r="H7" s="607"/>
      <c r="I7" s="203" t="s">
        <v>87</v>
      </c>
      <c r="J7" s="616" t="s">
        <v>12</v>
      </c>
      <c r="K7" s="616"/>
      <c r="L7" s="616"/>
      <c r="M7" s="616"/>
      <c r="N7" s="617"/>
    </row>
    <row r="8" spans="1:17" ht="27.6">
      <c r="A8" s="602"/>
      <c r="B8" s="613"/>
      <c r="C8" s="218" t="s">
        <v>14</v>
      </c>
      <c r="D8" s="219" t="s">
        <v>15</v>
      </c>
      <c r="E8" s="217"/>
      <c r="F8" s="221" t="s">
        <v>16</v>
      </c>
      <c r="G8" s="614" t="s">
        <v>17</v>
      </c>
      <c r="H8" s="615"/>
      <c r="I8" s="202" t="s">
        <v>12</v>
      </c>
      <c r="J8" s="204" t="s">
        <v>48</v>
      </c>
      <c r="K8" s="208" t="s">
        <v>49</v>
      </c>
      <c r="L8" s="212" t="s">
        <v>50</v>
      </c>
      <c r="M8" s="211" t="s">
        <v>51</v>
      </c>
      <c r="N8" s="211" t="s">
        <v>52</v>
      </c>
    </row>
    <row r="9" spans="1:17" ht="15">
      <c r="A9" s="406"/>
      <c r="B9" s="418"/>
      <c r="C9" s="419"/>
      <c r="D9" s="422"/>
      <c r="E9" s="365" t="s">
        <v>85</v>
      </c>
      <c r="F9" s="370">
        <f>C9+2</f>
        <v>2</v>
      </c>
      <c r="G9" s="546" t="s">
        <v>155</v>
      </c>
      <c r="H9" s="437" t="s">
        <v>156</v>
      </c>
      <c r="I9" s="200">
        <v>44567</v>
      </c>
      <c r="J9" s="205">
        <f>I9+12</f>
        <v>44579</v>
      </c>
      <c r="K9" s="205">
        <f>I9+14</f>
        <v>44581</v>
      </c>
      <c r="L9" s="209" t="s">
        <v>42</v>
      </c>
      <c r="M9" s="205">
        <f>I9+17</f>
        <v>44584</v>
      </c>
      <c r="N9" s="205">
        <f>I9+20</f>
        <v>44587</v>
      </c>
      <c r="O9" s="198" t="s">
        <v>78</v>
      </c>
      <c r="P9" s="248"/>
      <c r="Q9" s="248"/>
    </row>
    <row r="10" spans="1:17" ht="15">
      <c r="A10" s="363" t="str">
        <f>'Persian Gulf via SIN'!A11</f>
        <v>CAPE FAWLEY</v>
      </c>
      <c r="B10" s="388" t="str">
        <f>'Persian Gulf via SIN'!B11</f>
        <v>089S</v>
      </c>
      <c r="C10" s="420"/>
      <c r="D10" s="425">
        <f>'Persian Gulf via SIN'!D11</f>
        <v>44927</v>
      </c>
      <c r="E10" s="366" t="s">
        <v>23</v>
      </c>
      <c r="F10" s="327">
        <f t="shared" ref="F10:F15" si="0">D10+2</f>
        <v>44929</v>
      </c>
      <c r="G10" s="438" t="s">
        <v>143</v>
      </c>
      <c r="H10" s="439" t="s">
        <v>157</v>
      </c>
      <c r="I10" s="306">
        <v>44567</v>
      </c>
      <c r="J10" s="307"/>
      <c r="K10" s="307"/>
      <c r="L10" s="308">
        <f>I10+7</f>
        <v>44574</v>
      </c>
      <c r="M10" s="307"/>
      <c r="N10" s="307"/>
      <c r="O10" s="309" t="s">
        <v>92</v>
      </c>
      <c r="P10" s="248"/>
      <c r="Q10" s="248"/>
    </row>
    <row r="11" spans="1:17" ht="15">
      <c r="A11" s="364" t="str">
        <f>'Persian Gulf via SIN'!A12</f>
        <v>HANSA OSTERBURG</v>
      </c>
      <c r="B11" s="391" t="str">
        <f>'Persian Gulf via SIN'!B12</f>
        <v>045S</v>
      </c>
      <c r="C11" s="428"/>
      <c r="D11" s="427">
        <f>'Persian Gulf via SIN'!D12</f>
        <v>44563</v>
      </c>
      <c r="E11" s="367" t="s">
        <v>24</v>
      </c>
      <c r="F11" s="371">
        <f t="shared" si="0"/>
        <v>44565</v>
      </c>
      <c r="G11" s="440" t="s">
        <v>208</v>
      </c>
      <c r="H11" s="441" t="s">
        <v>209</v>
      </c>
      <c r="I11" s="201">
        <v>44567</v>
      </c>
      <c r="J11" s="206">
        <f>I11+16</f>
        <v>44583</v>
      </c>
      <c r="K11" s="206">
        <f>I11+13</f>
        <v>44580</v>
      </c>
      <c r="L11" s="213" t="s">
        <v>42</v>
      </c>
      <c r="M11" s="206">
        <f>I11+11</f>
        <v>44578</v>
      </c>
      <c r="N11" s="195" t="s">
        <v>42</v>
      </c>
      <c r="O11" s="140" t="s">
        <v>76</v>
      </c>
      <c r="P11" s="248"/>
      <c r="Q11" s="248"/>
    </row>
    <row r="12" spans="1:17" ht="15">
      <c r="A12" s="504" t="str">
        <f>'Persian Gulf via SIN'!A13</f>
        <v>SINAR SUNDA</v>
      </c>
      <c r="B12" s="505" t="str">
        <f>'Persian Gulf via SIN'!B13</f>
        <v>130S</v>
      </c>
      <c r="C12" s="506"/>
      <c r="D12" s="507">
        <f>'Persian Gulf via SIN'!D13</f>
        <v>44563</v>
      </c>
      <c r="E12" s="511" t="s">
        <v>24</v>
      </c>
      <c r="F12" s="511">
        <f>D12+2</f>
        <v>44565</v>
      </c>
      <c r="G12" s="442" t="s">
        <v>213</v>
      </c>
      <c r="H12" s="443" t="s">
        <v>214</v>
      </c>
      <c r="I12" s="266">
        <v>44571</v>
      </c>
      <c r="J12" s="195" t="s">
        <v>42</v>
      </c>
      <c r="K12" s="207">
        <f>I12+16</f>
        <v>44587</v>
      </c>
      <c r="L12" s="210">
        <f>I12+9</f>
        <v>44580</v>
      </c>
      <c r="M12" s="207">
        <f>I12+19</f>
        <v>44590</v>
      </c>
      <c r="N12" s="207">
        <f>I12+22</f>
        <v>44593</v>
      </c>
      <c r="O12" s="372" t="s">
        <v>77</v>
      </c>
      <c r="P12" s="249"/>
      <c r="Q12" s="249"/>
    </row>
    <row r="13" spans="1:17">
      <c r="A13" s="406"/>
      <c r="B13" s="407"/>
      <c r="C13" s="424"/>
      <c r="D13" s="365"/>
      <c r="E13" s="365" t="s">
        <v>85</v>
      </c>
      <c r="F13" s="356">
        <f>C13+2</f>
        <v>2</v>
      </c>
      <c r="G13" s="444" t="s">
        <v>116</v>
      </c>
      <c r="H13" s="445" t="s">
        <v>203</v>
      </c>
      <c r="I13" s="200">
        <f>I9+7</f>
        <v>44574</v>
      </c>
      <c r="J13" s="205">
        <f>I13+12</f>
        <v>44586</v>
      </c>
      <c r="K13" s="205">
        <f>I13+14</f>
        <v>44588</v>
      </c>
      <c r="L13" s="209" t="s">
        <v>42</v>
      </c>
      <c r="M13" s="205">
        <f>I13+17</f>
        <v>44591</v>
      </c>
      <c r="N13" s="205">
        <f>I13+20</f>
        <v>44594</v>
      </c>
      <c r="O13" s="140"/>
      <c r="P13" s="120"/>
      <c r="Q13" s="141"/>
    </row>
    <row r="14" spans="1:17">
      <c r="A14" s="363" t="str">
        <f>'Persian Gulf via SIN'!A15</f>
        <v>SANTA LOUKIA</v>
      </c>
      <c r="B14" s="560" t="str">
        <f>'Persian Gulf via SIN'!B15</f>
        <v>209S</v>
      </c>
      <c r="C14" s="423"/>
      <c r="D14" s="401">
        <f>D10+7</f>
        <v>44934</v>
      </c>
      <c r="E14" s="366" t="s">
        <v>23</v>
      </c>
      <c r="F14" s="328">
        <f t="shared" si="0"/>
        <v>44936</v>
      </c>
      <c r="G14" s="446" t="s">
        <v>138</v>
      </c>
      <c r="H14" s="439" t="s">
        <v>149</v>
      </c>
      <c r="I14" s="306">
        <f>I10+7</f>
        <v>44574</v>
      </c>
      <c r="J14" s="307"/>
      <c r="K14" s="307"/>
      <c r="L14" s="308">
        <f>I14+7</f>
        <v>44581</v>
      </c>
      <c r="M14" s="307"/>
      <c r="N14" s="307"/>
      <c r="O14" s="140"/>
      <c r="P14" s="120"/>
      <c r="Q14" s="141"/>
    </row>
    <row r="15" spans="1:17">
      <c r="A15" s="364" t="str">
        <f>'Persian Gulf via SIN'!A16</f>
        <v>HANSA OSTERBURG</v>
      </c>
      <c r="B15" s="368" t="str">
        <f>'Persian Gulf via SIN'!B16</f>
        <v>046S</v>
      </c>
      <c r="C15" s="423"/>
      <c r="D15" s="367">
        <f>D11+7</f>
        <v>44570</v>
      </c>
      <c r="E15" s="367" t="s">
        <v>24</v>
      </c>
      <c r="F15" s="357">
        <f t="shared" si="0"/>
        <v>44572</v>
      </c>
      <c r="G15" s="447" t="s">
        <v>123</v>
      </c>
      <c r="H15" s="441" t="s">
        <v>210</v>
      </c>
      <c r="I15" s="201">
        <f>I11+7</f>
        <v>44574</v>
      </c>
      <c r="J15" s="206">
        <f>I15+16</f>
        <v>44590</v>
      </c>
      <c r="K15" s="206">
        <f>I15+13</f>
        <v>44587</v>
      </c>
      <c r="L15" s="213" t="s">
        <v>42</v>
      </c>
      <c r="M15" s="206">
        <f>I15+11</f>
        <v>44585</v>
      </c>
      <c r="N15" s="195" t="s">
        <v>42</v>
      </c>
      <c r="O15" s="142"/>
      <c r="P15" s="120"/>
      <c r="Q15" s="141"/>
    </row>
    <row r="16" spans="1:17" ht="14.1" customHeight="1">
      <c r="A16" s="512" t="str">
        <f>'Persian Gulf via SIN'!A17</f>
        <v>CSCL LIMA</v>
      </c>
      <c r="B16" s="513" t="str">
        <f>'Persian Gulf via SIN'!B17</f>
        <v>148S</v>
      </c>
      <c r="C16" s="510"/>
      <c r="D16" s="507">
        <f>D12+7</f>
        <v>44570</v>
      </c>
      <c r="E16" s="511" t="s">
        <v>24</v>
      </c>
      <c r="F16" s="509">
        <f>F12+7</f>
        <v>44572</v>
      </c>
      <c r="G16" s="448" t="s">
        <v>140</v>
      </c>
      <c r="H16" s="434" t="s">
        <v>159</v>
      </c>
      <c r="I16" s="266">
        <f>I12+7</f>
        <v>44578</v>
      </c>
      <c r="J16" s="195" t="s">
        <v>42</v>
      </c>
      <c r="K16" s="207">
        <f>I16+16</f>
        <v>44594</v>
      </c>
      <c r="L16" s="210">
        <f>I16+9</f>
        <v>44587</v>
      </c>
      <c r="M16" s="207">
        <f>I16+19</f>
        <v>44597</v>
      </c>
      <c r="N16" s="207">
        <f>I16+22</f>
        <v>44600</v>
      </c>
      <c r="P16" s="120"/>
      <c r="Q16" s="141"/>
    </row>
    <row r="17" spans="1:17">
      <c r="A17" s="406"/>
      <c r="B17" s="407"/>
      <c r="C17" s="403"/>
      <c r="D17" s="358"/>
      <c r="E17" s="370" t="s">
        <v>85</v>
      </c>
      <c r="F17" s="393">
        <f>C17+2</f>
        <v>2</v>
      </c>
      <c r="G17" s="444" t="s">
        <v>139</v>
      </c>
      <c r="H17" s="445" t="s">
        <v>204</v>
      </c>
      <c r="I17" s="449">
        <f t="shared" ref="I17:I20" si="1">I13+7</f>
        <v>44581</v>
      </c>
      <c r="J17" s="360">
        <f>I17+12</f>
        <v>44593</v>
      </c>
      <c r="K17" s="360">
        <f>I17+14</f>
        <v>44595</v>
      </c>
      <c r="L17" s="360"/>
      <c r="M17" s="360">
        <f>I17+17</f>
        <v>44598</v>
      </c>
      <c r="N17" s="361">
        <f>I17+20</f>
        <v>44601</v>
      </c>
      <c r="P17" s="49"/>
      <c r="Q17" s="141"/>
    </row>
    <row r="18" spans="1:17">
      <c r="A18" s="363" t="str">
        <f>'Persian Gulf via SIN'!A19</f>
        <v>CAPE FAWLEY</v>
      </c>
      <c r="B18" s="388" t="str">
        <f>'Persian Gulf via SIN'!B19</f>
        <v>090S</v>
      </c>
      <c r="C18" s="404"/>
      <c r="D18" s="326">
        <f>D14+7</f>
        <v>44941</v>
      </c>
      <c r="E18" s="366" t="s">
        <v>23</v>
      </c>
      <c r="F18" s="392">
        <f t="shared" ref="F18:F19" si="2">D18+2</f>
        <v>44943</v>
      </c>
      <c r="G18" s="446" t="s">
        <v>143</v>
      </c>
      <c r="H18" s="439" t="s">
        <v>206</v>
      </c>
      <c r="I18" s="306">
        <f t="shared" si="1"/>
        <v>44581</v>
      </c>
      <c r="J18" s="305"/>
      <c r="K18" s="305"/>
      <c r="L18" s="307">
        <f>I18+7</f>
        <v>44588</v>
      </c>
      <c r="M18" s="305"/>
      <c r="N18" s="359"/>
      <c r="P18" s="49"/>
      <c r="Q18" s="141"/>
    </row>
    <row r="19" spans="1:17">
      <c r="A19" s="364" t="str">
        <f>'Persian Gulf via SIN'!A20</f>
        <v>HANSA OSTERBURG</v>
      </c>
      <c r="B19" s="391" t="str">
        <f>'Persian Gulf via SIN'!B20</f>
        <v>047S</v>
      </c>
      <c r="C19" s="404"/>
      <c r="D19" s="498">
        <f>D15+7</f>
        <v>44577</v>
      </c>
      <c r="E19" s="367" t="s">
        <v>24</v>
      </c>
      <c r="F19" s="99">
        <f t="shared" si="2"/>
        <v>44579</v>
      </c>
      <c r="G19" s="440" t="s">
        <v>158</v>
      </c>
      <c r="H19" s="441" t="s">
        <v>211</v>
      </c>
      <c r="I19" s="201">
        <f t="shared" si="1"/>
        <v>44581</v>
      </c>
      <c r="J19" s="206">
        <f>I19+16</f>
        <v>44597</v>
      </c>
      <c r="K19" s="206">
        <f>I19+13</f>
        <v>44594</v>
      </c>
      <c r="L19" s="195" t="s">
        <v>42</v>
      </c>
      <c r="M19" s="206">
        <f>I19+11</f>
        <v>44592</v>
      </c>
      <c r="N19" s="352" t="s">
        <v>42</v>
      </c>
      <c r="O19" s="142"/>
      <c r="P19" s="49"/>
    </row>
    <row r="20" spans="1:17">
      <c r="A20" s="512" t="str">
        <f>'Persian Gulf via SIN'!A21</f>
        <v>SINAR SUNDA</v>
      </c>
      <c r="B20" s="513" t="str">
        <f>'Persian Gulf via SIN'!B21</f>
        <v>131S</v>
      </c>
      <c r="C20" s="521"/>
      <c r="D20" s="526">
        <f>D16+7</f>
        <v>44577</v>
      </c>
      <c r="E20" s="525" t="s">
        <v>24</v>
      </c>
      <c r="F20" s="522">
        <f>F16+7</f>
        <v>44579</v>
      </c>
      <c r="G20" s="448" t="s">
        <v>91</v>
      </c>
      <c r="H20" s="434"/>
      <c r="I20" s="266">
        <f t="shared" si="1"/>
        <v>44585</v>
      </c>
      <c r="J20" s="195" t="s">
        <v>42</v>
      </c>
      <c r="K20" s="207">
        <f>I20+16</f>
        <v>44601</v>
      </c>
      <c r="L20" s="207">
        <f>I20+9</f>
        <v>44594</v>
      </c>
      <c r="M20" s="207">
        <f>I20+19</f>
        <v>44604</v>
      </c>
      <c r="N20" s="541">
        <f>I20+22</f>
        <v>44607</v>
      </c>
      <c r="O20" s="143"/>
      <c r="P20" s="49"/>
    </row>
    <row r="21" spans="1:17">
      <c r="A21" s="544"/>
      <c r="B21" s="555"/>
      <c r="C21" s="545"/>
      <c r="D21" s="556"/>
      <c r="E21" s="394"/>
      <c r="F21" s="190"/>
      <c r="G21" s="546" t="s">
        <v>124</v>
      </c>
      <c r="H21" s="437" t="s">
        <v>205</v>
      </c>
      <c r="I21" s="200">
        <f>I17+7</f>
        <v>44588</v>
      </c>
      <c r="J21" s="205">
        <f>I21+12</f>
        <v>44600</v>
      </c>
      <c r="K21" s="205">
        <f>I21+14</f>
        <v>44602</v>
      </c>
      <c r="L21" s="209" t="s">
        <v>42</v>
      </c>
      <c r="M21" s="205">
        <f>I21+17</f>
        <v>44605</v>
      </c>
      <c r="N21" s="205">
        <f>I21+20</f>
        <v>44608</v>
      </c>
      <c r="O21" s="140"/>
      <c r="P21" s="49"/>
    </row>
    <row r="22" spans="1:17">
      <c r="A22" s="402"/>
      <c r="B22" s="421"/>
      <c r="C22" s="405"/>
      <c r="D22" s="517"/>
      <c r="E22" s="424" t="s">
        <v>85</v>
      </c>
      <c r="F22" s="310"/>
      <c r="G22" s="438" t="s">
        <v>138</v>
      </c>
      <c r="H22" s="439" t="s">
        <v>207</v>
      </c>
      <c r="I22" s="306">
        <f>I18+7</f>
        <v>44588</v>
      </c>
      <c r="J22" s="305"/>
      <c r="K22" s="305"/>
      <c r="L22" s="308">
        <f>I22+7</f>
        <v>44595</v>
      </c>
      <c r="M22" s="305"/>
      <c r="N22" s="305"/>
      <c r="O22" s="140"/>
      <c r="P22" s="49"/>
    </row>
    <row r="23" spans="1:17">
      <c r="A23" s="363" t="str">
        <f>'Persian Gulf via SIN'!A23</f>
        <v>SANTA LOUKIA</v>
      </c>
      <c r="B23" s="388" t="str">
        <f>'Persian Gulf via SIN'!B23</f>
        <v>210S</v>
      </c>
      <c r="C23" s="404"/>
      <c r="D23" s="326">
        <f>D18+7</f>
        <v>44948</v>
      </c>
      <c r="E23" s="366" t="s">
        <v>23</v>
      </c>
      <c r="F23" s="369">
        <f>D23+2</f>
        <v>44950</v>
      </c>
      <c r="G23" s="450" t="s">
        <v>144</v>
      </c>
      <c r="H23" s="441" t="s">
        <v>212</v>
      </c>
      <c r="I23" s="201">
        <f>I19+7</f>
        <v>44588</v>
      </c>
      <c r="J23" s="206">
        <f>I23+16</f>
        <v>44604</v>
      </c>
      <c r="K23" s="206">
        <f>I23+13</f>
        <v>44601</v>
      </c>
      <c r="L23" s="254" t="s">
        <v>42</v>
      </c>
      <c r="M23" s="206">
        <f>I23+11</f>
        <v>44599</v>
      </c>
      <c r="N23" s="195" t="s">
        <v>42</v>
      </c>
      <c r="O23" s="142"/>
      <c r="P23" s="49"/>
    </row>
    <row r="24" spans="1:17">
      <c r="A24" s="519" t="str">
        <f>'Persian Gulf via SIN'!A24</f>
        <v>HANSA OSTERBURG</v>
      </c>
      <c r="B24" s="340" t="str">
        <f>'Persian Gulf via SIN'!B24</f>
        <v>048S</v>
      </c>
      <c r="C24" s="195"/>
      <c r="D24" s="498">
        <f>D19+7</f>
        <v>44584</v>
      </c>
      <c r="E24" s="367" t="s">
        <v>24</v>
      </c>
      <c r="F24" s="542">
        <f>D24+2</f>
        <v>44586</v>
      </c>
      <c r="G24" s="543" t="s">
        <v>118</v>
      </c>
      <c r="H24" s="434" t="s">
        <v>215</v>
      </c>
      <c r="I24" s="266">
        <f>I20+7</f>
        <v>44592</v>
      </c>
      <c r="J24" s="195" t="s">
        <v>42</v>
      </c>
      <c r="K24" s="207">
        <f>I24+16</f>
        <v>44608</v>
      </c>
      <c r="L24" s="540">
        <f>I24+9</f>
        <v>44601</v>
      </c>
      <c r="M24" s="207">
        <f>I24+19</f>
        <v>44611</v>
      </c>
      <c r="N24" s="207">
        <f>I24+22</f>
        <v>44614</v>
      </c>
      <c r="O24" s="143"/>
      <c r="P24" s="49"/>
    </row>
    <row r="25" spans="1:17">
      <c r="A25" s="512" t="str">
        <f>'Persian Gulf via SIN'!A25</f>
        <v>CSCL LIMA</v>
      </c>
      <c r="B25" s="513" t="str">
        <f>'Persian Gulf via SIN'!B25</f>
        <v>149S</v>
      </c>
      <c r="C25" s="523"/>
      <c r="D25" s="524">
        <f>D20+7</f>
        <v>44584</v>
      </c>
      <c r="E25" s="525" t="s">
        <v>24</v>
      </c>
      <c r="F25" s="525">
        <f>D25+2</f>
        <v>44586</v>
      </c>
      <c r="G25" s="557"/>
      <c r="H25" s="443"/>
      <c r="I25" s="558"/>
      <c r="J25" s="196"/>
      <c r="K25" s="261"/>
      <c r="L25" s="261"/>
      <c r="M25" s="261"/>
      <c r="N25" s="261"/>
      <c r="O25" s="143"/>
      <c r="P25" s="49"/>
    </row>
    <row r="26" spans="1:17">
      <c r="A26" s="144"/>
      <c r="B26" s="69"/>
      <c r="C26" s="145"/>
      <c r="D26" s="144"/>
      <c r="E26" s="144"/>
      <c r="F26" s="144"/>
      <c r="G26" s="96"/>
      <c r="H26" s="96"/>
      <c r="I26" s="71"/>
      <c r="J26" s="71"/>
      <c r="N26" s="67" t="s">
        <v>25</v>
      </c>
      <c r="O26" s="112"/>
    </row>
    <row r="27" spans="1:17">
      <c r="A27" s="73" t="s">
        <v>26</v>
      </c>
      <c r="B27" s="73"/>
      <c r="C27" s="120"/>
      <c r="E27" s="137"/>
      <c r="F27" s="137"/>
      <c r="G27" s="74"/>
      <c r="H27" s="74"/>
      <c r="I27" s="74"/>
      <c r="J27" s="74"/>
      <c r="K27" s="75"/>
      <c r="N27" s="112"/>
      <c r="O27" s="112"/>
    </row>
    <row r="28" spans="1:17">
      <c r="A28" s="57" t="s">
        <v>90</v>
      </c>
      <c r="B28" s="73"/>
      <c r="C28" s="120"/>
      <c r="E28" s="137"/>
      <c r="F28" s="137"/>
      <c r="G28" s="74"/>
      <c r="H28" s="74"/>
      <c r="I28" s="74"/>
      <c r="J28" s="74"/>
      <c r="K28" s="75"/>
      <c r="N28" s="112"/>
      <c r="O28" s="112"/>
    </row>
    <row r="29" spans="1:17" ht="14.4">
      <c r="A29" s="58" t="s">
        <v>27</v>
      </c>
      <c r="B29" s="76"/>
      <c r="C29" s="122"/>
      <c r="D29" s="191"/>
      <c r="E29" s="184"/>
      <c r="F29" s="184"/>
      <c r="G29" s="79"/>
      <c r="H29" s="79"/>
      <c r="I29" s="80"/>
      <c r="J29" s="80"/>
      <c r="K29" s="75"/>
      <c r="N29" s="112"/>
      <c r="O29" s="112"/>
    </row>
    <row r="30" spans="1:17" ht="14.25" customHeight="1">
      <c r="A30" s="59" t="s">
        <v>28</v>
      </c>
      <c r="B30" s="124"/>
      <c r="C30" s="124"/>
      <c r="D30" s="192"/>
      <c r="E30" s="184"/>
      <c r="F30" s="184"/>
      <c r="G30" s="87"/>
      <c r="H30" s="87"/>
      <c r="I30" s="74"/>
      <c r="J30" s="74"/>
      <c r="K30" s="75"/>
      <c r="N30" s="112"/>
      <c r="O30" s="112"/>
    </row>
    <row r="31" spans="1:17">
      <c r="A31" s="84"/>
      <c r="B31" s="85"/>
      <c r="C31" s="85"/>
      <c r="D31" s="86"/>
      <c r="E31" s="187"/>
      <c r="F31" s="184"/>
      <c r="G31" s="87"/>
      <c r="H31" s="87"/>
      <c r="I31" s="74"/>
      <c r="J31" s="74"/>
      <c r="K31" s="75"/>
      <c r="N31" s="112"/>
    </row>
    <row r="32" spans="1:17" ht="14.4">
      <c r="A32" s="47" t="s">
        <v>69</v>
      </c>
      <c r="B32" s="88"/>
      <c r="C32" s="88"/>
      <c r="D32" s="193"/>
      <c r="E32" s="188"/>
      <c r="F32" s="185"/>
      <c r="G32" s="70"/>
      <c r="H32" s="70"/>
      <c r="I32" s="80"/>
      <c r="J32" s="80"/>
      <c r="K32" s="75"/>
      <c r="N32" s="112"/>
    </row>
    <row r="33" spans="1:14">
      <c r="A33" s="47" t="s">
        <v>70</v>
      </c>
      <c r="B33" s="92"/>
      <c r="C33" s="126"/>
      <c r="D33" s="194"/>
      <c r="E33" s="189"/>
      <c r="F33" s="95"/>
      <c r="G33" s="79"/>
      <c r="H33" s="79"/>
      <c r="I33" s="74"/>
      <c r="J33" s="74"/>
      <c r="K33" s="75"/>
      <c r="N33" s="112"/>
    </row>
    <row r="34" spans="1:14">
      <c r="A34" s="96"/>
      <c r="B34" s="96"/>
      <c r="C34" s="96"/>
      <c r="D34" s="112"/>
      <c r="E34" s="112"/>
      <c r="F34" s="112"/>
      <c r="G34" s="96"/>
      <c r="H34" s="96"/>
      <c r="I34" s="112"/>
      <c r="J34" s="112"/>
      <c r="K34" s="127"/>
      <c r="L34" s="112"/>
      <c r="M34" s="112"/>
      <c r="N34" s="112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3"/>
  <sheetViews>
    <sheetView showGridLines="0" zoomScale="80" zoomScaleNormal="80" workbookViewId="0">
      <selection activeCell="Q14" sqref="Q14"/>
    </sheetView>
  </sheetViews>
  <sheetFormatPr defaultColWidth="8" defaultRowHeight="13.8"/>
  <cols>
    <col min="1" max="1" width="20.19921875" style="152" customWidth="1"/>
    <col min="2" max="2" width="9.5" style="161" customWidth="1"/>
    <col min="3" max="3" width="12.59765625" style="161" bestFit="1" customWidth="1"/>
    <col min="4" max="4" width="9.09765625" style="162" customWidth="1"/>
    <col min="5" max="5" width="5.59765625" style="162" customWidth="1"/>
    <col min="6" max="6" width="8.59765625" style="162" customWidth="1"/>
    <col min="7" max="7" width="19.09765625" style="75" customWidth="1"/>
    <col min="8" max="8" width="9.5" style="152" customWidth="1"/>
    <col min="9" max="9" width="8.59765625" style="155" customWidth="1"/>
    <col min="10" max="10" width="12.59765625" style="75" customWidth="1"/>
    <col min="11" max="11" width="13.19921875" style="155" customWidth="1"/>
    <col min="12" max="12" width="15.09765625" style="155" customWidth="1"/>
    <col min="13" max="13" width="14.59765625" style="75" customWidth="1"/>
    <col min="14" max="14" width="13" style="75" customWidth="1"/>
    <col min="15" max="15" width="4.59765625" style="152" bestFit="1" customWidth="1"/>
    <col min="16" max="16384" width="8" style="75"/>
  </cols>
  <sheetData>
    <row r="1" spans="1:20" ht="17.399999999999999">
      <c r="A1" s="174"/>
      <c r="B1" s="595" t="s">
        <v>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74"/>
    </row>
    <row r="2" spans="1:20" ht="17.399999999999999">
      <c r="A2" s="174"/>
      <c r="B2" s="618" t="s">
        <v>58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174"/>
    </row>
    <row r="3" spans="1:20">
      <c r="A3" s="148"/>
      <c r="B3" s="149"/>
      <c r="C3" s="149"/>
      <c r="D3" s="150"/>
      <c r="E3" s="150"/>
      <c r="F3" s="150"/>
      <c r="G3" s="151"/>
      <c r="H3" s="275"/>
      <c r="I3" s="151"/>
      <c r="K3" s="151"/>
      <c r="L3" s="151"/>
    </row>
    <row r="4" spans="1:20">
      <c r="B4" s="149"/>
      <c r="C4" s="149"/>
      <c r="D4" s="621"/>
      <c r="E4" s="621"/>
      <c r="F4" s="621"/>
      <c r="G4" s="621"/>
      <c r="H4" s="621"/>
      <c r="I4" s="621"/>
      <c r="J4" s="621"/>
      <c r="K4" s="621"/>
      <c r="L4" s="153"/>
    </row>
    <row r="5" spans="1:20" ht="21.75" customHeight="1">
      <c r="A5" s="75"/>
      <c r="B5" s="149"/>
      <c r="C5" s="149"/>
      <c r="D5" s="154"/>
      <c r="E5" s="154"/>
      <c r="F5" s="154"/>
      <c r="M5" s="156"/>
      <c r="N5" s="157"/>
    </row>
    <row r="6" spans="1:20" ht="21.75" customHeight="1">
      <c r="A6" s="166" t="s">
        <v>10</v>
      </c>
      <c r="B6" s="149"/>
      <c r="C6" s="149"/>
      <c r="D6" s="154"/>
      <c r="E6" s="154"/>
      <c r="F6" s="154"/>
      <c r="M6" s="156"/>
      <c r="N6" s="157"/>
    </row>
    <row r="7" spans="1:20" ht="29.25" customHeight="1">
      <c r="A7" s="600" t="s">
        <v>31</v>
      </c>
      <c r="B7" s="607"/>
      <c r="C7" s="604" t="s">
        <v>32</v>
      </c>
      <c r="D7" s="605"/>
      <c r="E7" s="606"/>
      <c r="F7" s="220" t="s">
        <v>12</v>
      </c>
      <c r="G7" s="619" t="s">
        <v>13</v>
      </c>
      <c r="H7" s="620"/>
      <c r="I7" s="252" t="s">
        <v>87</v>
      </c>
      <c r="J7" s="619" t="s">
        <v>12</v>
      </c>
      <c r="K7" s="620"/>
      <c r="L7" s="620"/>
      <c r="M7" s="620"/>
      <c r="N7" s="622"/>
    </row>
    <row r="8" spans="1:20">
      <c r="A8" s="602"/>
      <c r="B8" s="613"/>
      <c r="C8" s="218" t="s">
        <v>14</v>
      </c>
      <c r="D8" s="219" t="s">
        <v>15</v>
      </c>
      <c r="E8" s="217"/>
      <c r="F8" s="221" t="s">
        <v>16</v>
      </c>
      <c r="G8" s="619" t="s">
        <v>17</v>
      </c>
      <c r="H8" s="620"/>
      <c r="I8" s="232" t="s">
        <v>12</v>
      </c>
      <c r="J8" s="240" t="s">
        <v>59</v>
      </c>
      <c r="K8" s="239" t="s">
        <v>60</v>
      </c>
      <c r="L8" s="240" t="s">
        <v>61</v>
      </c>
      <c r="M8" s="240" t="s">
        <v>62</v>
      </c>
      <c r="N8" s="242" t="s">
        <v>63</v>
      </c>
    </row>
    <row r="9" spans="1:20" ht="15" customHeight="1">
      <c r="A9" s="406"/>
      <c r="B9" s="418"/>
      <c r="C9" s="419"/>
      <c r="D9" s="422"/>
      <c r="E9" s="365" t="s">
        <v>85</v>
      </c>
      <c r="F9" s="355">
        <f>C9+2</f>
        <v>2</v>
      </c>
      <c r="G9" s="272"/>
      <c r="H9" s="278"/>
      <c r="I9" s="233"/>
      <c r="J9" s="233"/>
      <c r="K9" s="236"/>
      <c r="L9" s="233"/>
      <c r="M9" s="233"/>
      <c r="N9" s="243"/>
      <c r="O9" s="230"/>
    </row>
    <row r="10" spans="1:20" ht="15" customHeight="1">
      <c r="A10" s="363" t="str">
        <f>'Persian Gulf via SIN'!A11</f>
        <v>CAPE FAWLEY</v>
      </c>
      <c r="B10" s="388" t="str">
        <f>'Persian Gulf via SIN'!B11</f>
        <v>089S</v>
      </c>
      <c r="C10" s="420"/>
      <c r="D10" s="425">
        <f>'Persian Gulf via SIN'!D11</f>
        <v>44927</v>
      </c>
      <c r="E10" s="366" t="s">
        <v>23</v>
      </c>
      <c r="F10" s="389">
        <f t="shared" ref="F10:F15" si="0">D10+2</f>
        <v>44929</v>
      </c>
      <c r="G10" s="273" t="s">
        <v>160</v>
      </c>
      <c r="H10" s="276" t="s">
        <v>161</v>
      </c>
      <c r="I10" s="234">
        <v>44569</v>
      </c>
      <c r="J10" s="234">
        <f>I10+15</f>
        <v>44584</v>
      </c>
      <c r="K10" s="237">
        <f>I10+19</f>
        <v>44588</v>
      </c>
      <c r="L10" s="234">
        <f>I10+20</f>
        <v>44589</v>
      </c>
      <c r="M10" s="234">
        <f>I10+22</f>
        <v>44591</v>
      </c>
      <c r="N10" s="244">
        <f>I10+23</f>
        <v>44592</v>
      </c>
      <c r="O10" s="230" t="s">
        <v>79</v>
      </c>
      <c r="P10" s="248"/>
      <c r="Q10" s="248"/>
      <c r="S10" s="248"/>
      <c r="T10" s="248"/>
    </row>
    <row r="11" spans="1:20" ht="15" customHeight="1">
      <c r="A11" s="364" t="str">
        <f>'Persian Gulf via SIN'!A12</f>
        <v>HANSA OSTERBURG</v>
      </c>
      <c r="B11" s="391" t="str">
        <f>'Persian Gulf via SIN'!B12</f>
        <v>045S</v>
      </c>
      <c r="C11" s="428"/>
      <c r="D11" s="427">
        <f>'Persian Gulf via SIN'!D12</f>
        <v>44563</v>
      </c>
      <c r="E11" s="367" t="s">
        <v>24</v>
      </c>
      <c r="F11" s="387">
        <f t="shared" si="0"/>
        <v>44565</v>
      </c>
      <c r="G11" s="292"/>
      <c r="H11" s="276"/>
      <c r="I11" s="234"/>
      <c r="J11" s="234"/>
      <c r="K11" s="237"/>
      <c r="L11" s="234"/>
      <c r="M11" s="234"/>
      <c r="N11" s="244"/>
      <c r="O11" s="230"/>
      <c r="P11" s="248"/>
      <c r="Q11" s="248"/>
      <c r="S11" s="248"/>
      <c r="T11" s="248"/>
    </row>
    <row r="12" spans="1:20" ht="15" customHeight="1">
      <c r="A12" s="504" t="str">
        <f>'Persian Gulf via SIN'!A13</f>
        <v>SINAR SUNDA</v>
      </c>
      <c r="B12" s="505" t="str">
        <f>'Persian Gulf via SIN'!B13</f>
        <v>130S</v>
      </c>
      <c r="C12" s="506"/>
      <c r="D12" s="507">
        <f>'Persian Gulf via SIN'!D13</f>
        <v>44563</v>
      </c>
      <c r="E12" s="511" t="s">
        <v>24</v>
      </c>
      <c r="F12" s="509">
        <f>D12+2</f>
        <v>44565</v>
      </c>
      <c r="G12" s="274"/>
      <c r="H12" s="277"/>
      <c r="I12" s="235"/>
      <c r="J12" s="241"/>
      <c r="K12" s="238"/>
      <c r="L12" s="235"/>
      <c r="M12" s="241"/>
      <c r="N12" s="245"/>
      <c r="O12" s="230"/>
    </row>
    <row r="13" spans="1:20" ht="15" customHeight="1">
      <c r="A13" s="406"/>
      <c r="B13" s="407"/>
      <c r="C13" s="424"/>
      <c r="D13" s="365"/>
      <c r="E13" s="365" t="s">
        <v>85</v>
      </c>
      <c r="F13" s="356">
        <f>C13+2</f>
        <v>2</v>
      </c>
      <c r="G13" s="272"/>
      <c r="H13" s="278"/>
      <c r="I13" s="233"/>
      <c r="J13" s="233"/>
      <c r="K13" s="236"/>
      <c r="L13" s="233"/>
      <c r="M13" s="233"/>
      <c r="N13" s="243"/>
      <c r="O13" s="230"/>
    </row>
    <row r="14" spans="1:20" ht="15" customHeight="1">
      <c r="A14" s="363" t="str">
        <f>'Persian Gulf via SIN'!A15</f>
        <v>SANTA LOUKIA</v>
      </c>
      <c r="B14" s="560" t="str">
        <f>'Persian Gulf via SIN'!B15</f>
        <v>209S</v>
      </c>
      <c r="C14" s="423"/>
      <c r="D14" s="401">
        <f>D10+7</f>
        <v>44934</v>
      </c>
      <c r="E14" s="366" t="s">
        <v>23</v>
      </c>
      <c r="F14" s="328">
        <f t="shared" si="0"/>
        <v>44936</v>
      </c>
      <c r="G14" s="273" t="s">
        <v>162</v>
      </c>
      <c r="H14" s="276" t="s">
        <v>163</v>
      </c>
      <c r="I14" s="234">
        <f>I10+7</f>
        <v>44576</v>
      </c>
      <c r="J14" s="234">
        <f>I14+15</f>
        <v>44591</v>
      </c>
      <c r="K14" s="237">
        <f>I14+19</f>
        <v>44595</v>
      </c>
      <c r="L14" s="234">
        <f>I14+20</f>
        <v>44596</v>
      </c>
      <c r="M14" s="234">
        <f>I14+22</f>
        <v>44598</v>
      </c>
      <c r="N14" s="244">
        <f>I14+23</f>
        <v>44599</v>
      </c>
      <c r="O14" s="230"/>
    </row>
    <row r="15" spans="1:20" ht="15" customHeight="1">
      <c r="A15" s="364" t="str">
        <f>'Persian Gulf via SIN'!A16</f>
        <v>HANSA OSTERBURG</v>
      </c>
      <c r="B15" s="368" t="str">
        <f>'Persian Gulf via SIN'!B16</f>
        <v>046S</v>
      </c>
      <c r="C15" s="423"/>
      <c r="D15" s="367">
        <f>D11+7</f>
        <v>44570</v>
      </c>
      <c r="E15" s="367" t="s">
        <v>24</v>
      </c>
      <c r="F15" s="357">
        <f t="shared" si="0"/>
        <v>44572</v>
      </c>
      <c r="G15" s="273"/>
      <c r="H15" s="276"/>
      <c r="I15" s="234"/>
      <c r="J15" s="234"/>
      <c r="K15" s="237"/>
      <c r="L15" s="234"/>
      <c r="M15" s="234"/>
      <c r="N15" s="244"/>
      <c r="O15" s="230"/>
    </row>
    <row r="16" spans="1:20" ht="15" customHeight="1">
      <c r="A16" s="512" t="str">
        <f>'Persian Gulf via SIN'!A17</f>
        <v>CSCL LIMA</v>
      </c>
      <c r="B16" s="513" t="str">
        <f>'Persian Gulf via SIN'!B17</f>
        <v>148S</v>
      </c>
      <c r="C16" s="510"/>
      <c r="D16" s="507">
        <f>D12+7</f>
        <v>44570</v>
      </c>
      <c r="E16" s="511" t="s">
        <v>24</v>
      </c>
      <c r="F16" s="509">
        <f>F12+7</f>
        <v>44572</v>
      </c>
      <c r="G16" s="274"/>
      <c r="H16" s="277"/>
      <c r="I16" s="235"/>
      <c r="J16" s="241"/>
      <c r="K16" s="238"/>
      <c r="L16" s="235"/>
      <c r="M16" s="241"/>
      <c r="N16" s="245"/>
      <c r="O16" s="230"/>
    </row>
    <row r="17" spans="1:15" ht="15" customHeight="1">
      <c r="A17" s="406"/>
      <c r="B17" s="407"/>
      <c r="C17" s="403"/>
      <c r="D17" s="358"/>
      <c r="E17" s="370" t="s">
        <v>85</v>
      </c>
      <c r="F17" s="393">
        <f>C17+2</f>
        <v>2</v>
      </c>
      <c r="G17" s="272"/>
      <c r="H17" s="278"/>
      <c r="I17" s="233"/>
      <c r="J17" s="233"/>
      <c r="K17" s="233"/>
      <c r="L17" s="233"/>
      <c r="M17" s="233"/>
      <c r="N17" s="233"/>
      <c r="O17" s="230"/>
    </row>
    <row r="18" spans="1:15" ht="15" customHeight="1">
      <c r="A18" s="363" t="str">
        <f>'Persian Gulf via SIN'!A19</f>
        <v>CAPE FAWLEY</v>
      </c>
      <c r="B18" s="388" t="str">
        <f>'Persian Gulf via SIN'!B19</f>
        <v>090S</v>
      </c>
      <c r="C18" s="404"/>
      <c r="D18" s="326">
        <f>D14+7</f>
        <v>44941</v>
      </c>
      <c r="E18" s="366" t="s">
        <v>23</v>
      </c>
      <c r="F18" s="392">
        <f t="shared" ref="F18:F19" si="1">D18+2</f>
        <v>44943</v>
      </c>
      <c r="G18" s="273" t="s">
        <v>216</v>
      </c>
      <c r="H18" s="276" t="s">
        <v>217</v>
      </c>
      <c r="I18" s="234">
        <f>I14+7</f>
        <v>44583</v>
      </c>
      <c r="J18" s="234">
        <f>I18+15</f>
        <v>44598</v>
      </c>
      <c r="K18" s="234">
        <f>I18+19</f>
        <v>44602</v>
      </c>
      <c r="L18" s="234">
        <f>I18+20</f>
        <v>44603</v>
      </c>
      <c r="M18" s="234">
        <f>I18+22</f>
        <v>44605</v>
      </c>
      <c r="N18" s="234">
        <f>I18+23</f>
        <v>44606</v>
      </c>
      <c r="O18" s="230"/>
    </row>
    <row r="19" spans="1:15" ht="15" customHeight="1">
      <c r="A19" s="364" t="str">
        <f>'Persian Gulf via SIN'!A20</f>
        <v>HANSA OSTERBURG</v>
      </c>
      <c r="B19" s="391" t="str">
        <f>'Persian Gulf via SIN'!B20</f>
        <v>047S</v>
      </c>
      <c r="C19" s="404"/>
      <c r="D19" s="498">
        <f>D15+7</f>
        <v>44577</v>
      </c>
      <c r="E19" s="367" t="s">
        <v>24</v>
      </c>
      <c r="F19" s="99">
        <f t="shared" si="1"/>
        <v>44579</v>
      </c>
      <c r="G19" s="378"/>
      <c r="H19" s="379"/>
      <c r="I19" s="381"/>
      <c r="J19" s="383"/>
      <c r="K19" s="381"/>
      <c r="L19" s="381"/>
      <c r="M19" s="383"/>
      <c r="N19" s="383"/>
      <c r="O19" s="230"/>
    </row>
    <row r="20" spans="1:15" ht="15" customHeight="1">
      <c r="A20" s="512" t="str">
        <f>'Persian Gulf via SIN'!A21</f>
        <v>SINAR SUNDA</v>
      </c>
      <c r="B20" s="513" t="str">
        <f>'Persian Gulf via SIN'!B21</f>
        <v>131S</v>
      </c>
      <c r="C20" s="521"/>
      <c r="D20" s="526">
        <f>D16+7</f>
        <v>44577</v>
      </c>
      <c r="E20" s="525" t="s">
        <v>24</v>
      </c>
      <c r="F20" s="522">
        <f>F16+7</f>
        <v>44579</v>
      </c>
      <c r="G20" s="373"/>
      <c r="H20" s="380"/>
      <c r="I20" s="382"/>
      <c r="J20" s="384"/>
      <c r="K20" s="382"/>
      <c r="L20" s="382"/>
      <c r="M20" s="384"/>
      <c r="N20" s="384"/>
      <c r="O20" s="230"/>
    </row>
    <row r="21" spans="1:15" ht="15" customHeight="1">
      <c r="A21" s="406"/>
      <c r="B21" s="418"/>
      <c r="C21" s="403"/>
      <c r="D21" s="518"/>
      <c r="E21" s="365" t="s">
        <v>85</v>
      </c>
      <c r="F21" s="190"/>
      <c r="G21" s="374"/>
      <c r="H21" s="375"/>
      <c r="I21" s="376"/>
      <c r="J21" s="376"/>
      <c r="K21" s="377"/>
      <c r="L21" s="376"/>
      <c r="M21" s="376"/>
      <c r="N21" s="233"/>
      <c r="O21" s="231"/>
    </row>
    <row r="22" spans="1:15" ht="15" customHeight="1">
      <c r="A22" s="363" t="str">
        <f>'Persian Gulf via SIN'!A23</f>
        <v>SANTA LOUKIA</v>
      </c>
      <c r="B22" s="388" t="str">
        <f>'Persian Gulf via SIN'!B23</f>
        <v>210S</v>
      </c>
      <c r="C22" s="404"/>
      <c r="D22" s="326">
        <f>D18+7</f>
        <v>44948</v>
      </c>
      <c r="E22" s="366" t="s">
        <v>23</v>
      </c>
      <c r="F22" s="392">
        <f>D22+2</f>
        <v>44950</v>
      </c>
      <c r="G22" s="273" t="s">
        <v>218</v>
      </c>
      <c r="H22" s="287" t="s">
        <v>219</v>
      </c>
      <c r="I22" s="234">
        <f>I18+7</f>
        <v>44590</v>
      </c>
      <c r="J22" s="234">
        <f>I22+15</f>
        <v>44605</v>
      </c>
      <c r="K22" s="237">
        <f>I22+19</f>
        <v>44609</v>
      </c>
      <c r="L22" s="234">
        <f>I22+20</f>
        <v>44610</v>
      </c>
      <c r="M22" s="234">
        <f>I22+22</f>
        <v>44612</v>
      </c>
      <c r="N22" s="234">
        <f>I22+23</f>
        <v>44613</v>
      </c>
      <c r="O22" s="230"/>
    </row>
    <row r="23" spans="1:15">
      <c r="A23" s="519" t="str">
        <f>'Persian Gulf via SIN'!A24</f>
        <v>HANSA OSTERBURG</v>
      </c>
      <c r="B23" s="340" t="str">
        <f>'Persian Gulf via SIN'!B24</f>
        <v>048S</v>
      </c>
      <c r="C23" s="195"/>
      <c r="D23" s="498">
        <f>D19+7</f>
        <v>44584</v>
      </c>
      <c r="E23" s="367" t="s">
        <v>24</v>
      </c>
      <c r="F23" s="99">
        <f>D23+2</f>
        <v>44586</v>
      </c>
      <c r="G23" s="378"/>
      <c r="H23" s="379"/>
      <c r="I23" s="381"/>
      <c r="J23" s="383"/>
      <c r="K23" s="501"/>
      <c r="L23" s="381"/>
      <c r="M23" s="383"/>
      <c r="N23" s="383"/>
    </row>
    <row r="24" spans="1:15">
      <c r="A24" s="512" t="str">
        <f>'Persian Gulf via SIN'!A25</f>
        <v>CSCL LIMA</v>
      </c>
      <c r="B24" s="513" t="str">
        <f>'Persian Gulf via SIN'!B25</f>
        <v>149S</v>
      </c>
      <c r="C24" s="523"/>
      <c r="D24" s="524">
        <f>D20+7</f>
        <v>44584</v>
      </c>
      <c r="E24" s="525" t="s">
        <v>24</v>
      </c>
      <c r="F24" s="525">
        <f>D24+2</f>
        <v>44586</v>
      </c>
      <c r="G24" s="274"/>
      <c r="H24" s="277"/>
      <c r="I24" s="235"/>
      <c r="J24" s="241"/>
      <c r="K24" s="235"/>
      <c r="L24" s="501"/>
      <c r="M24" s="559"/>
      <c r="N24" s="241"/>
    </row>
    <row r="25" spans="1:15">
      <c r="A25" s="385"/>
      <c r="B25" s="340"/>
      <c r="C25" s="304"/>
      <c r="D25" s="341"/>
      <c r="E25" s="497"/>
      <c r="F25" s="99"/>
      <c r="G25" s="499"/>
      <c r="H25" s="500"/>
      <c r="I25" s="501"/>
      <c r="J25" s="502"/>
      <c r="K25" s="501"/>
      <c r="L25" s="562"/>
      <c r="M25" s="502"/>
      <c r="N25" s="502"/>
    </row>
    <row r="26" spans="1:15">
      <c r="G26" s="96"/>
      <c r="H26" s="279"/>
      <c r="I26" s="158"/>
      <c r="J26" s="67"/>
      <c r="K26" s="158"/>
      <c r="L26" s="158"/>
      <c r="M26" s="158"/>
      <c r="N26" s="67" t="s">
        <v>25</v>
      </c>
    </row>
    <row r="27" spans="1:15">
      <c r="A27" s="73" t="s">
        <v>26</v>
      </c>
      <c r="B27" s="73"/>
      <c r="C27" s="120"/>
      <c r="D27" s="68"/>
      <c r="E27" s="71"/>
      <c r="F27" s="71"/>
      <c r="G27" s="74"/>
      <c r="H27" s="170"/>
      <c r="I27" s="74"/>
      <c r="K27" s="74"/>
      <c r="L27" s="75"/>
      <c r="M27" s="112"/>
    </row>
    <row r="28" spans="1:15">
      <c r="A28" s="57" t="s">
        <v>90</v>
      </c>
      <c r="B28" s="73"/>
      <c r="C28" s="120"/>
      <c r="D28" s="68"/>
      <c r="E28" s="71"/>
      <c r="F28" s="71"/>
      <c r="G28" s="74"/>
      <c r="H28" s="170"/>
      <c r="I28" s="74"/>
      <c r="K28" s="74"/>
      <c r="L28" s="75"/>
      <c r="M28" s="112"/>
    </row>
    <row r="29" spans="1:15" ht="14.4">
      <c r="A29" s="58" t="s">
        <v>27</v>
      </c>
      <c r="B29" s="159"/>
      <c r="C29" s="124"/>
      <c r="D29" s="125"/>
      <c r="E29" s="78"/>
      <c r="F29" s="78"/>
      <c r="G29" s="160"/>
      <c r="H29" s="280"/>
      <c r="I29" s="74"/>
      <c r="K29" s="74"/>
      <c r="L29" s="75"/>
      <c r="M29" s="112"/>
    </row>
    <row r="30" spans="1:15">
      <c r="A30" s="59" t="s">
        <v>28</v>
      </c>
      <c r="B30" s="85"/>
      <c r="C30" s="85"/>
      <c r="D30" s="86"/>
      <c r="E30" s="78"/>
      <c r="F30" s="78"/>
      <c r="G30" s="87"/>
      <c r="H30" s="172"/>
      <c r="I30" s="74"/>
      <c r="K30" s="74"/>
      <c r="L30" s="75"/>
      <c r="M30" s="112"/>
    </row>
    <row r="31" spans="1:15">
      <c r="A31" s="84"/>
      <c r="B31" s="85"/>
      <c r="C31" s="85"/>
      <c r="D31" s="86"/>
      <c r="E31" s="78"/>
      <c r="F31" s="78"/>
      <c r="G31" s="87"/>
      <c r="H31" s="172"/>
      <c r="I31" s="74"/>
      <c r="K31" s="74"/>
      <c r="L31" s="75"/>
      <c r="M31" s="112"/>
    </row>
    <row r="32" spans="1:15" ht="14.4">
      <c r="A32" s="47" t="s">
        <v>69</v>
      </c>
      <c r="B32" s="88"/>
      <c r="C32" s="88"/>
      <c r="D32" s="89"/>
      <c r="E32" s="90"/>
      <c r="F32" s="91"/>
      <c r="G32" s="70"/>
      <c r="H32" s="173"/>
      <c r="I32" s="80"/>
      <c r="K32" s="80"/>
      <c r="L32" s="75"/>
      <c r="M32" s="112"/>
    </row>
    <row r="33" spans="1:13">
      <c r="A33" s="47" t="s">
        <v>70</v>
      </c>
      <c r="B33" s="92"/>
      <c r="C33" s="126"/>
      <c r="D33" s="93"/>
      <c r="E33" s="94"/>
      <c r="F33" s="95"/>
      <c r="G33" s="79"/>
      <c r="H33" s="171"/>
      <c r="I33" s="74"/>
      <c r="K33" s="74"/>
      <c r="L33" s="75"/>
      <c r="M33" s="112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zoomScale="80" zoomScaleNormal="80" workbookViewId="0">
      <selection activeCell="K27" sqref="K27"/>
    </sheetView>
  </sheetViews>
  <sheetFormatPr defaultColWidth="8" defaultRowHeight="13.8"/>
  <cols>
    <col min="1" max="1" width="17.59765625" style="96" customWidth="1"/>
    <col min="2" max="2" width="11.09765625" style="96" customWidth="1"/>
    <col min="3" max="4" width="6.59765625" style="96" customWidth="1"/>
    <col min="5" max="5" width="5.19921875" style="96" customWidth="1"/>
    <col min="6" max="6" width="8.69921875" style="96" customWidth="1"/>
    <col min="7" max="7" width="30.69921875" style="96" customWidth="1"/>
    <col min="8" max="8" width="11.09765625" style="112" bestFit="1" customWidth="1"/>
    <col min="9" max="9" width="18.09765625" style="112" bestFit="1" customWidth="1"/>
    <col min="10" max="10" width="10.5" style="112" customWidth="1"/>
    <col min="11" max="11" width="25.09765625" style="127" customWidth="1"/>
    <col min="12" max="12" width="6.09765625" style="112" bestFit="1" customWidth="1"/>
    <col min="13" max="13" width="5" style="112" bestFit="1" customWidth="1"/>
    <col min="14" max="14" width="7.19921875" style="112" bestFit="1" customWidth="1"/>
    <col min="15" max="15" width="4.59765625" style="112" bestFit="1" customWidth="1"/>
    <col min="16" max="16" width="3.09765625" style="112" bestFit="1" customWidth="1"/>
    <col min="17" max="17" width="17" style="96" customWidth="1"/>
    <col min="18" max="16384" width="8" style="96"/>
  </cols>
  <sheetData>
    <row r="1" spans="1:17" ht="17.399999999999999">
      <c r="A1" s="177"/>
      <c r="B1" s="574" t="s">
        <v>0</v>
      </c>
      <c r="C1" s="574"/>
      <c r="D1" s="574"/>
      <c r="E1" s="574"/>
      <c r="F1" s="574"/>
      <c r="G1" s="574"/>
      <c r="H1" s="574"/>
      <c r="I1" s="574"/>
      <c r="J1" s="574"/>
      <c r="K1" s="574"/>
      <c r="L1" s="177"/>
      <c r="M1" s="177"/>
      <c r="N1" s="177"/>
      <c r="O1" s="177"/>
      <c r="P1" s="177"/>
      <c r="Q1" s="105"/>
    </row>
    <row r="2" spans="1:17" ht="15" customHeight="1">
      <c r="A2" s="176"/>
      <c r="B2" s="625" t="s">
        <v>80</v>
      </c>
      <c r="C2" s="625"/>
      <c r="D2" s="625"/>
      <c r="E2" s="625"/>
      <c r="F2" s="625"/>
      <c r="G2" s="625"/>
      <c r="H2" s="625"/>
      <c r="I2" s="625"/>
      <c r="J2" s="625"/>
      <c r="K2" s="625"/>
      <c r="L2" s="176"/>
      <c r="M2" s="176"/>
      <c r="N2" s="176"/>
      <c r="O2" s="176"/>
      <c r="P2" s="176"/>
      <c r="Q2" s="105"/>
    </row>
    <row r="3" spans="1:17">
      <c r="A3" s="178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106"/>
    </row>
    <row r="4" spans="1:17">
      <c r="A4" s="179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106"/>
    </row>
    <row r="5" spans="1:17" ht="18" customHeight="1">
      <c r="H5" s="96"/>
      <c r="I5" s="96"/>
      <c r="J5" s="96"/>
      <c r="K5" s="96"/>
      <c r="L5" s="96"/>
      <c r="M5" s="96"/>
      <c r="N5" s="96"/>
      <c r="O5" s="96"/>
      <c r="P5" s="107"/>
    </row>
    <row r="6" spans="1:17">
      <c r="A6" s="164" t="s">
        <v>10</v>
      </c>
      <c r="B6" s="108"/>
      <c r="C6" s="108"/>
      <c r="D6" s="108"/>
      <c r="E6" s="108"/>
      <c r="F6" s="108"/>
      <c r="G6" s="108"/>
      <c r="H6" s="109"/>
      <c r="I6" s="110"/>
      <c r="J6" s="110"/>
      <c r="K6" s="111"/>
      <c r="L6" s="110"/>
      <c r="M6" s="110"/>
      <c r="O6" s="113"/>
      <c r="P6" s="251"/>
    </row>
    <row r="7" spans="1:17" ht="15" customHeight="1">
      <c r="A7" s="628" t="s">
        <v>134</v>
      </c>
      <c r="B7" s="629"/>
      <c r="C7" s="639" t="s">
        <v>32</v>
      </c>
      <c r="D7" s="639"/>
      <c r="E7" s="639"/>
      <c r="F7" s="293" t="s">
        <v>12</v>
      </c>
      <c r="G7" s="581" t="s">
        <v>13</v>
      </c>
      <c r="H7" s="634"/>
      <c r="I7" s="253" t="s">
        <v>43</v>
      </c>
      <c r="J7" s="634" t="s">
        <v>44</v>
      </c>
      <c r="K7" s="582"/>
      <c r="L7" s="119"/>
      <c r="M7" s="119"/>
      <c r="N7" s="119"/>
      <c r="O7" s="119"/>
      <c r="P7" s="119"/>
      <c r="Q7" s="103"/>
    </row>
    <row r="8" spans="1:17" ht="15" customHeight="1">
      <c r="A8" s="630"/>
      <c r="B8" s="631"/>
      <c r="C8" s="640" t="s">
        <v>15</v>
      </c>
      <c r="D8" s="641"/>
      <c r="E8" s="642"/>
      <c r="F8" s="587" t="s">
        <v>45</v>
      </c>
      <c r="G8" s="583" t="s">
        <v>33</v>
      </c>
      <c r="H8" s="587"/>
      <c r="I8" s="636" t="s">
        <v>12</v>
      </c>
      <c r="J8" s="215" t="s">
        <v>35</v>
      </c>
      <c r="K8" s="637" t="s">
        <v>46</v>
      </c>
      <c r="L8" s="626"/>
      <c r="M8" s="104"/>
      <c r="N8" s="104"/>
      <c r="O8" s="104"/>
      <c r="P8" s="104"/>
      <c r="Q8" s="103"/>
    </row>
    <row r="9" spans="1:17">
      <c r="A9" s="630"/>
      <c r="B9" s="631"/>
      <c r="C9" s="643"/>
      <c r="D9" s="644"/>
      <c r="E9" s="645"/>
      <c r="F9" s="587"/>
      <c r="G9" s="585"/>
      <c r="H9" s="635"/>
      <c r="I9" s="636"/>
      <c r="J9" s="216" t="s">
        <v>40</v>
      </c>
      <c r="K9" s="638"/>
      <c r="L9" s="627"/>
      <c r="M9" s="104"/>
      <c r="N9" s="104"/>
      <c r="O9" s="104"/>
      <c r="P9" s="104"/>
      <c r="Q9" s="103"/>
    </row>
    <row r="10" spans="1:17" ht="15">
      <c r="A10" s="485" t="s">
        <v>164</v>
      </c>
      <c r="B10" s="485" t="s">
        <v>220</v>
      </c>
      <c r="C10" s="623">
        <v>44564</v>
      </c>
      <c r="D10" s="624"/>
      <c r="E10" s="486" t="s">
        <v>23</v>
      </c>
      <c r="F10" s="486">
        <f>C10+4</f>
        <v>44568</v>
      </c>
      <c r="G10" s="487" t="s">
        <v>225</v>
      </c>
      <c r="H10" s="488" t="s">
        <v>226</v>
      </c>
      <c r="I10" s="489">
        <v>44571</v>
      </c>
      <c r="J10" s="489">
        <f>I10+8</f>
        <v>44579</v>
      </c>
      <c r="K10" s="489">
        <f>I10+11</f>
        <v>44582</v>
      </c>
      <c r="L10" s="490" t="s">
        <v>89</v>
      </c>
      <c r="M10" s="491"/>
      <c r="N10" s="412"/>
      <c r="O10" s="491"/>
      <c r="P10" s="492"/>
      <c r="Q10" s="493"/>
    </row>
    <row r="11" spans="1:17">
      <c r="A11" s="485" t="s">
        <v>142</v>
      </c>
      <c r="B11" s="485" t="s">
        <v>221</v>
      </c>
      <c r="C11" s="623">
        <f>C10+7</f>
        <v>44571</v>
      </c>
      <c r="D11" s="624"/>
      <c r="E11" s="486" t="s">
        <v>23</v>
      </c>
      <c r="F11" s="486">
        <f>F10+7</f>
        <v>44575</v>
      </c>
      <c r="G11" s="487" t="s">
        <v>91</v>
      </c>
      <c r="H11" s="488"/>
      <c r="I11" s="494">
        <f>I10+7</f>
        <v>44578</v>
      </c>
      <c r="J11" s="494">
        <f>I11+8</f>
        <v>44586</v>
      </c>
      <c r="K11" s="494">
        <f>I11+11</f>
        <v>44589</v>
      </c>
      <c r="L11" s="495"/>
      <c r="M11" s="412"/>
      <c r="N11" s="412"/>
      <c r="O11" s="412"/>
      <c r="P11" s="492"/>
      <c r="Q11" s="493"/>
    </row>
    <row r="12" spans="1:17" ht="13.2" customHeight="1">
      <c r="A12" s="485" t="s">
        <v>164</v>
      </c>
      <c r="B12" s="572" t="s">
        <v>222</v>
      </c>
      <c r="C12" s="623">
        <f>C11+7</f>
        <v>44578</v>
      </c>
      <c r="D12" s="624"/>
      <c r="E12" s="486" t="s">
        <v>23</v>
      </c>
      <c r="F12" s="486">
        <f>F11+7</f>
        <v>44582</v>
      </c>
      <c r="G12" s="487" t="s">
        <v>165</v>
      </c>
      <c r="H12" s="563" t="s">
        <v>227</v>
      </c>
      <c r="I12" s="494">
        <f>I11+7</f>
        <v>44585</v>
      </c>
      <c r="J12" s="494">
        <f>I12+8</f>
        <v>44593</v>
      </c>
      <c r="K12" s="494">
        <f>J12+8</f>
        <v>44601</v>
      </c>
      <c r="L12" s="496"/>
      <c r="M12" s="412"/>
      <c r="N12" s="412"/>
      <c r="O12" s="412"/>
      <c r="P12" s="492"/>
      <c r="Q12" s="493"/>
    </row>
    <row r="13" spans="1:17">
      <c r="A13" s="485" t="s">
        <v>142</v>
      </c>
      <c r="B13" s="485" t="s">
        <v>223</v>
      </c>
      <c r="C13" s="623">
        <f>C12+7</f>
        <v>44585</v>
      </c>
      <c r="D13" s="624"/>
      <c r="E13" s="486" t="s">
        <v>23</v>
      </c>
      <c r="F13" s="486">
        <f>F12+7</f>
        <v>44589</v>
      </c>
      <c r="G13" s="487" t="s">
        <v>91</v>
      </c>
      <c r="H13" s="488"/>
      <c r="I13" s="494">
        <f>I12+7</f>
        <v>44592</v>
      </c>
      <c r="J13" s="494">
        <f>I13+8</f>
        <v>44600</v>
      </c>
      <c r="K13" s="494">
        <f>J13+8</f>
        <v>44608</v>
      </c>
      <c r="L13" s="496"/>
      <c r="M13" s="412"/>
      <c r="N13" s="412"/>
      <c r="O13" s="412"/>
      <c r="P13" s="492"/>
      <c r="Q13" s="103"/>
    </row>
    <row r="14" spans="1:17">
      <c r="A14" s="485" t="s">
        <v>164</v>
      </c>
      <c r="B14" s="485" t="s">
        <v>224</v>
      </c>
      <c r="C14" s="623">
        <f>C13+7</f>
        <v>44592</v>
      </c>
      <c r="D14" s="624"/>
      <c r="E14" s="486" t="s">
        <v>23</v>
      </c>
      <c r="F14" s="486">
        <f>F13+7</f>
        <v>44596</v>
      </c>
      <c r="G14" s="487" t="s">
        <v>91</v>
      </c>
      <c r="H14" s="488"/>
      <c r="I14" s="494">
        <f>I13+7</f>
        <v>44599</v>
      </c>
      <c r="J14" s="494">
        <f>I14+8</f>
        <v>44607</v>
      </c>
      <c r="K14" s="494">
        <f>J14+8</f>
        <v>44615</v>
      </c>
      <c r="L14" s="496"/>
      <c r="M14" s="412"/>
      <c r="N14" s="412"/>
      <c r="O14" s="412"/>
      <c r="P14" s="492"/>
      <c r="Q14" s="103"/>
    </row>
    <row r="15" spans="1:17">
      <c r="C15" s="120"/>
      <c r="D15" s="68"/>
      <c r="E15" s="71"/>
      <c r="F15" s="71"/>
      <c r="G15" s="74"/>
      <c r="H15" s="170"/>
      <c r="I15" s="74"/>
      <c r="J15" s="48"/>
      <c r="K15" s="67" t="s">
        <v>25</v>
      </c>
      <c r="L15" s="48"/>
      <c r="M15" s="48"/>
      <c r="N15" s="48"/>
      <c r="O15" s="48"/>
      <c r="P15" s="48"/>
    </row>
    <row r="16" spans="1:17" ht="14.4">
      <c r="A16" s="73" t="s">
        <v>26</v>
      </c>
      <c r="B16" s="72"/>
      <c r="C16" s="72"/>
      <c r="D16" s="83"/>
      <c r="E16" s="83"/>
      <c r="F16" s="83"/>
      <c r="G16" s="74"/>
      <c r="H16" s="170"/>
      <c r="I16" s="74"/>
      <c r="J16" s="48"/>
      <c r="K16" s="75"/>
      <c r="L16" s="48"/>
      <c r="M16" s="48"/>
      <c r="N16" s="48"/>
      <c r="O16" s="48"/>
      <c r="P16" s="48"/>
    </row>
    <row r="17" spans="1:16" ht="14.4">
      <c r="A17" s="229" t="s">
        <v>27</v>
      </c>
      <c r="B17" s="124"/>
      <c r="C17" s="124"/>
      <c r="D17" s="125"/>
      <c r="E17" s="78"/>
      <c r="F17" s="78"/>
      <c r="G17" s="87"/>
      <c r="H17" s="172"/>
      <c r="I17" s="74"/>
      <c r="J17" s="48"/>
      <c r="K17" s="75"/>
      <c r="L17" s="48"/>
      <c r="M17" s="48"/>
      <c r="N17" s="48"/>
      <c r="O17" s="48"/>
      <c r="P17" s="48"/>
    </row>
    <row r="18" spans="1:16" ht="14.4">
      <c r="A18" s="247"/>
      <c r="B18" s="124"/>
      <c r="C18" s="124"/>
      <c r="D18" s="125"/>
      <c r="E18" s="78"/>
      <c r="F18" s="78"/>
      <c r="G18" s="87"/>
      <c r="H18" s="172"/>
      <c r="I18" s="74"/>
      <c r="J18" s="48"/>
      <c r="K18" s="75"/>
      <c r="L18" s="48"/>
      <c r="M18" s="48"/>
      <c r="N18" s="48"/>
      <c r="O18" s="48"/>
      <c r="P18" s="48"/>
    </row>
    <row r="19" spans="1:16" ht="14.4">
      <c r="A19" s="47" t="s">
        <v>69</v>
      </c>
      <c r="B19" s="88"/>
      <c r="C19" s="88"/>
      <c r="D19" s="89"/>
      <c r="E19" s="90"/>
      <c r="F19" s="91"/>
      <c r="G19" s="70"/>
      <c r="H19" s="173"/>
      <c r="I19" s="80"/>
      <c r="J19" s="48"/>
      <c r="K19" s="75"/>
      <c r="L19" s="48"/>
      <c r="M19" s="48"/>
      <c r="N19" s="48"/>
      <c r="O19" s="48"/>
      <c r="P19" s="48"/>
    </row>
    <row r="20" spans="1:16">
      <c r="A20" s="47" t="s">
        <v>70</v>
      </c>
      <c r="B20" s="92"/>
      <c r="C20" s="126"/>
      <c r="D20" s="93"/>
      <c r="E20" s="94"/>
      <c r="F20" s="95"/>
      <c r="G20" s="79"/>
      <c r="H20" s="171"/>
      <c r="I20" s="74"/>
      <c r="J20" s="48"/>
      <c r="K20" s="75"/>
      <c r="L20" s="48"/>
      <c r="M20" s="48"/>
      <c r="N20" s="48"/>
      <c r="O20" s="48"/>
      <c r="P20" s="48"/>
    </row>
  </sheetData>
  <mergeCells count="19">
    <mergeCell ref="C7:E7"/>
    <mergeCell ref="C8:E9"/>
    <mergeCell ref="C14:D14"/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zoomScale="70" zoomScaleNormal="70" workbookViewId="0">
      <selection activeCell="F23" sqref="F23"/>
    </sheetView>
  </sheetViews>
  <sheetFormatPr defaultColWidth="8" defaultRowHeight="13.8"/>
  <cols>
    <col min="1" max="1" width="39.5" style="152" customWidth="1"/>
    <col min="2" max="4" width="10.59765625" style="161" customWidth="1"/>
    <col min="5" max="5" width="14.8984375" style="161" customWidth="1"/>
    <col min="6" max="6" width="31.69921875" style="161" bestFit="1" customWidth="1"/>
    <col min="7" max="7" width="9.69921875" style="161" customWidth="1"/>
    <col min="8" max="8" width="13.59765625" style="162" bestFit="1" customWidth="1"/>
    <col min="9" max="9" width="17.59765625" style="162" bestFit="1" customWidth="1"/>
    <col min="10" max="10" width="20.09765625" style="162" customWidth="1"/>
    <col min="11" max="11" width="19.09765625" style="75" customWidth="1"/>
    <col min="12" max="12" width="13.19921875" style="155" customWidth="1"/>
    <col min="13" max="13" width="15.09765625" style="155" customWidth="1"/>
    <col min="14" max="14" width="14.59765625" style="75" customWidth="1"/>
    <col min="15" max="15" width="4.59765625" style="152" bestFit="1" customWidth="1"/>
    <col min="16" max="16384" width="8" style="75"/>
  </cols>
  <sheetData>
    <row r="1" spans="1:15" ht="17.399999999999999">
      <c r="A1" s="174"/>
      <c r="B1" s="595" t="s">
        <v>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74"/>
    </row>
    <row r="2" spans="1:15" ht="17.399999999999999">
      <c r="A2" s="174"/>
      <c r="B2" s="618" t="s">
        <v>93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174"/>
    </row>
    <row r="3" spans="1:15" ht="17.399999999999999">
      <c r="A3" s="148"/>
      <c r="B3" s="149"/>
      <c r="C3" s="149"/>
      <c r="D3" s="149"/>
      <c r="E3" s="149"/>
      <c r="F3" s="149"/>
      <c r="G3" s="149"/>
      <c r="H3" s="150"/>
      <c r="I3" s="315" t="s">
        <v>94</v>
      </c>
      <c r="J3" s="150"/>
      <c r="K3" s="151"/>
      <c r="L3" s="151"/>
      <c r="M3" s="151"/>
    </row>
    <row r="4" spans="1:15">
      <c r="B4" s="149"/>
      <c r="C4" s="149"/>
      <c r="D4" s="149"/>
      <c r="E4" s="149"/>
      <c r="F4" s="149"/>
      <c r="G4" s="149"/>
      <c r="H4" s="621"/>
      <c r="I4" s="621"/>
      <c r="J4" s="621"/>
      <c r="K4" s="621"/>
      <c r="L4" s="621"/>
      <c r="M4" s="153"/>
    </row>
    <row r="5" spans="1:15">
      <c r="A5" s="75"/>
      <c r="B5" s="149"/>
      <c r="C5" s="149"/>
      <c r="D5" s="149"/>
      <c r="E5" s="149"/>
      <c r="F5" s="149"/>
      <c r="G5" s="149"/>
      <c r="H5" s="154"/>
      <c r="I5" s="154"/>
      <c r="J5" s="154"/>
      <c r="N5" s="156"/>
    </row>
    <row r="6" spans="1:15">
      <c r="A6" s="166" t="s">
        <v>10</v>
      </c>
      <c r="B6" s="149"/>
      <c r="C6" s="149"/>
      <c r="D6" s="149"/>
      <c r="E6" s="149"/>
      <c r="F6" s="149"/>
      <c r="G6" s="149"/>
      <c r="H6" s="154"/>
      <c r="I6" s="154"/>
      <c r="J6" s="154"/>
      <c r="N6" s="156"/>
    </row>
    <row r="7" spans="1:15">
      <c r="A7" s="166"/>
      <c r="B7" s="149"/>
      <c r="C7" s="149"/>
      <c r="D7" s="149"/>
      <c r="E7" s="149"/>
      <c r="F7" s="149"/>
      <c r="G7" s="149"/>
      <c r="H7" s="154"/>
      <c r="I7" s="154"/>
      <c r="J7" s="154"/>
      <c r="N7" s="156"/>
    </row>
    <row r="8" spans="1:15" ht="15.75" customHeight="1">
      <c r="A8" s="581" t="s">
        <v>127</v>
      </c>
      <c r="B8" s="634"/>
      <c r="C8" s="640" t="s">
        <v>32</v>
      </c>
      <c r="D8" s="646"/>
      <c r="E8" s="649" t="s">
        <v>146</v>
      </c>
      <c r="F8" s="653" t="s">
        <v>95</v>
      </c>
      <c r="G8" s="654"/>
      <c r="H8" s="649" t="s">
        <v>147</v>
      </c>
      <c r="I8" s="650" t="s">
        <v>12</v>
      </c>
      <c r="J8" s="651"/>
      <c r="K8" s="651"/>
      <c r="L8" s="652"/>
      <c r="N8" s="156"/>
    </row>
    <row r="9" spans="1:15" ht="15.6">
      <c r="A9" s="583"/>
      <c r="B9" s="587"/>
      <c r="C9" s="647"/>
      <c r="D9" s="648"/>
      <c r="E9" s="649"/>
      <c r="F9" s="655"/>
      <c r="G9" s="656"/>
      <c r="H9" s="649"/>
      <c r="I9" s="316" t="s">
        <v>96</v>
      </c>
      <c r="J9" s="316" t="s">
        <v>97</v>
      </c>
      <c r="K9" s="317" t="s">
        <v>98</v>
      </c>
      <c r="L9" s="316" t="s">
        <v>99</v>
      </c>
      <c r="M9" s="155" t="s">
        <v>119</v>
      </c>
      <c r="N9" s="156"/>
    </row>
    <row r="10" spans="1:15" ht="15.6">
      <c r="A10" s="583"/>
      <c r="B10" s="587"/>
      <c r="C10" s="643"/>
      <c r="D10" s="644"/>
      <c r="E10" s="349" t="s">
        <v>100</v>
      </c>
      <c r="F10" s="657"/>
      <c r="G10" s="658"/>
      <c r="H10" s="349" t="s">
        <v>100</v>
      </c>
      <c r="I10" s="350" t="s">
        <v>101</v>
      </c>
      <c r="J10" s="350" t="s">
        <v>102</v>
      </c>
      <c r="K10" s="350" t="s">
        <v>103</v>
      </c>
      <c r="L10" s="350" t="s">
        <v>104</v>
      </c>
      <c r="N10" s="156"/>
    </row>
    <row r="11" spans="1:15" ht="15.6">
      <c r="A11" s="362" t="s">
        <v>135</v>
      </c>
      <c r="B11" s="303" t="s">
        <v>228</v>
      </c>
      <c r="C11" s="348">
        <v>44563</v>
      </c>
      <c r="D11" s="348" t="s">
        <v>23</v>
      </c>
      <c r="E11" s="348">
        <f>C11+3</f>
        <v>44566</v>
      </c>
      <c r="F11" s="571" t="s">
        <v>166</v>
      </c>
      <c r="G11" s="571" t="s">
        <v>167</v>
      </c>
      <c r="H11" s="348">
        <v>44567</v>
      </c>
      <c r="I11" s="351">
        <f>H11+8</f>
        <v>44575</v>
      </c>
      <c r="J11" s="351">
        <f>H11+11</f>
        <v>44578</v>
      </c>
      <c r="K11" s="351">
        <f>H11+14</f>
        <v>44581</v>
      </c>
      <c r="L11" s="351">
        <f>H11+18</f>
        <v>44585</v>
      </c>
      <c r="N11" s="156"/>
    </row>
    <row r="12" spans="1:15" ht="15.6">
      <c r="A12" s="362" t="s">
        <v>141</v>
      </c>
      <c r="B12" s="303" t="s">
        <v>229</v>
      </c>
      <c r="C12" s="348">
        <f>C11+7</f>
        <v>44570</v>
      </c>
      <c r="D12" s="348" t="s">
        <v>23</v>
      </c>
      <c r="E12" s="311">
        <f>E11+7</f>
        <v>44573</v>
      </c>
      <c r="F12" s="408" t="s">
        <v>91</v>
      </c>
      <c r="G12" s="408"/>
      <c r="H12" s="311">
        <f>H11+7</f>
        <v>44574</v>
      </c>
      <c r="I12" s="351">
        <f>H12+8</f>
        <v>44582</v>
      </c>
      <c r="J12" s="351">
        <f>H12+11</f>
        <v>44585</v>
      </c>
      <c r="K12" s="351">
        <f t="shared" ref="K12:K13" si="0">H12+14</f>
        <v>44588</v>
      </c>
      <c r="L12" s="351">
        <f>H12+18</f>
        <v>44592</v>
      </c>
      <c r="N12" s="156"/>
    </row>
    <row r="13" spans="1:15" ht="15.6">
      <c r="A13" s="362" t="s">
        <v>137</v>
      </c>
      <c r="B13" s="303" t="s">
        <v>230</v>
      </c>
      <c r="C13" s="348">
        <f>C12+7</f>
        <v>44577</v>
      </c>
      <c r="D13" s="348" t="s">
        <v>23</v>
      </c>
      <c r="E13" s="311">
        <f t="shared" ref="E13:E15" si="1">E12+7</f>
        <v>44580</v>
      </c>
      <c r="F13" s="408" t="s">
        <v>91</v>
      </c>
      <c r="G13" s="408"/>
      <c r="H13" s="311">
        <f t="shared" ref="H13:H15" si="2">H12+7</f>
        <v>44581</v>
      </c>
      <c r="I13" s="351">
        <f>H13+8</f>
        <v>44589</v>
      </c>
      <c r="J13" s="351">
        <f>H13+11</f>
        <v>44592</v>
      </c>
      <c r="K13" s="351">
        <f t="shared" si="0"/>
        <v>44595</v>
      </c>
      <c r="L13" s="351">
        <f>H13+18</f>
        <v>44599</v>
      </c>
      <c r="N13" s="156"/>
    </row>
    <row r="14" spans="1:15" ht="15" customHeight="1">
      <c r="A14" s="362" t="s">
        <v>135</v>
      </c>
      <c r="B14" s="303" t="s">
        <v>231</v>
      </c>
      <c r="C14" s="348">
        <f>C13+7</f>
        <v>44584</v>
      </c>
      <c r="D14" s="348" t="s">
        <v>23</v>
      </c>
      <c r="E14" s="311">
        <f t="shared" si="1"/>
        <v>44587</v>
      </c>
      <c r="F14" s="571" t="s">
        <v>145</v>
      </c>
      <c r="G14" s="571" t="s">
        <v>233</v>
      </c>
      <c r="H14" s="311">
        <f t="shared" si="2"/>
        <v>44588</v>
      </c>
      <c r="I14" s="351">
        <f>+H14+8</f>
        <v>44596</v>
      </c>
      <c r="J14" s="351">
        <f>+H14+11</f>
        <v>44599</v>
      </c>
      <c r="K14" s="351">
        <f>+H14+14</f>
        <v>44602</v>
      </c>
      <c r="L14" s="351">
        <f>+H14+18</f>
        <v>44606</v>
      </c>
      <c r="N14" s="156"/>
    </row>
    <row r="15" spans="1:15" ht="15" customHeight="1">
      <c r="A15" s="362" t="s">
        <v>141</v>
      </c>
      <c r="B15" s="303" t="s">
        <v>232</v>
      </c>
      <c r="C15" s="348">
        <f>C14+7</f>
        <v>44591</v>
      </c>
      <c r="D15" s="348" t="s">
        <v>23</v>
      </c>
      <c r="E15" s="311">
        <f t="shared" si="1"/>
        <v>44594</v>
      </c>
      <c r="F15" s="408" t="s">
        <v>91</v>
      </c>
      <c r="G15" s="408"/>
      <c r="H15" s="311">
        <f t="shared" si="2"/>
        <v>44595</v>
      </c>
      <c r="I15" s="351">
        <f>+H15+8</f>
        <v>44603</v>
      </c>
      <c r="J15" s="351">
        <f>+H15+11</f>
        <v>44606</v>
      </c>
      <c r="K15" s="351">
        <f>+H15+14</f>
        <v>44609</v>
      </c>
      <c r="L15" s="351">
        <f>+H15+18</f>
        <v>44613</v>
      </c>
      <c r="N15" s="156"/>
    </row>
    <row r="16" spans="1:15" ht="15.6">
      <c r="A16" s="318" t="s">
        <v>105</v>
      </c>
      <c r="B16" s="318"/>
      <c r="C16" s="319" t="s">
        <v>25</v>
      </c>
      <c r="D16" s="319"/>
      <c r="E16" s="319"/>
      <c r="F16" s="319"/>
      <c r="G16" s="319"/>
      <c r="H16" s="320"/>
      <c r="I16" s="320"/>
      <c r="J16" s="320"/>
      <c r="K16" s="320"/>
      <c r="N16" s="156"/>
    </row>
    <row r="17" spans="1:14" ht="15.6">
      <c r="A17" s="321" t="s">
        <v>106</v>
      </c>
      <c r="B17" s="322"/>
      <c r="C17" s="323"/>
      <c r="D17" s="323"/>
      <c r="E17" s="323"/>
      <c r="F17" s="323"/>
      <c r="G17" s="323"/>
      <c r="H17" s="322"/>
      <c r="I17" s="322"/>
      <c r="J17" s="322"/>
      <c r="K17" s="323"/>
      <c r="N17" s="156"/>
    </row>
    <row r="18" spans="1:14" ht="15.6">
      <c r="A18" s="324" t="s">
        <v>107</v>
      </c>
      <c r="B18" s="324" t="s">
        <v>108</v>
      </c>
      <c r="C18" s="323"/>
      <c r="D18" s="323"/>
      <c r="E18" s="323"/>
      <c r="F18" s="323"/>
      <c r="G18" s="323"/>
      <c r="H18" s="322"/>
      <c r="I18" s="322"/>
      <c r="J18" s="322"/>
      <c r="K18" s="323"/>
      <c r="N18" s="156"/>
    </row>
    <row r="19" spans="1:14" ht="15.6">
      <c r="A19" s="325" t="s">
        <v>109</v>
      </c>
      <c r="B19" s="324"/>
      <c r="C19" s="323"/>
      <c r="D19" s="323"/>
      <c r="E19" s="323"/>
      <c r="F19" s="323"/>
      <c r="G19" s="323"/>
      <c r="H19" s="322"/>
      <c r="I19" s="322"/>
      <c r="J19" s="322"/>
      <c r="K19" s="323"/>
      <c r="N19" s="156"/>
    </row>
    <row r="20" spans="1:14" ht="15.6">
      <c r="A20" s="325" t="s">
        <v>110</v>
      </c>
      <c r="B20" s="324"/>
      <c r="C20" s="323"/>
      <c r="D20" s="323"/>
      <c r="E20" s="323"/>
      <c r="F20" s="323"/>
      <c r="G20" s="323"/>
      <c r="H20" s="322"/>
      <c r="I20" s="322"/>
      <c r="J20" s="322"/>
      <c r="K20" s="323"/>
      <c r="N20" s="156"/>
    </row>
    <row r="21" spans="1:14" ht="15.6">
      <c r="A21" s="325" t="s">
        <v>111</v>
      </c>
      <c r="B21" s="324"/>
      <c r="C21" s="323"/>
      <c r="D21" s="323"/>
      <c r="E21" s="323"/>
      <c r="F21" s="323"/>
      <c r="G21" s="323"/>
      <c r="H21" s="322"/>
      <c r="I21" s="322"/>
      <c r="J21" s="322"/>
      <c r="K21" s="323"/>
      <c r="N21" s="156"/>
    </row>
    <row r="22" spans="1:14" ht="15.6">
      <c r="A22" s="325" t="s">
        <v>112</v>
      </c>
      <c r="B22" s="324"/>
      <c r="C22" s="323"/>
      <c r="D22" s="323"/>
      <c r="E22" s="323"/>
      <c r="F22" s="323"/>
      <c r="G22" s="323"/>
      <c r="H22" s="322"/>
      <c r="I22" s="322"/>
      <c r="J22" s="322"/>
      <c r="K22" s="323"/>
      <c r="N22" s="156"/>
    </row>
    <row r="23" spans="1:14">
      <c r="A23" s="84"/>
      <c r="B23" s="85"/>
      <c r="C23" s="85"/>
      <c r="D23" s="85"/>
      <c r="E23" s="85"/>
      <c r="F23" s="85"/>
      <c r="G23" s="85"/>
      <c r="H23" s="86"/>
      <c r="I23" s="78"/>
      <c r="J23" s="78"/>
      <c r="K23" s="87"/>
      <c r="L23" s="74"/>
      <c r="M23" s="75"/>
      <c r="N23" s="112"/>
    </row>
    <row r="24" spans="1:14" ht="14.4">
      <c r="A24" s="47" t="s">
        <v>69</v>
      </c>
      <c r="B24" s="88"/>
      <c r="C24" s="88"/>
      <c r="D24" s="88"/>
      <c r="E24" s="88"/>
      <c r="F24" s="88"/>
      <c r="G24" s="88"/>
      <c r="H24" s="89"/>
      <c r="I24" s="90"/>
      <c r="J24" s="91"/>
      <c r="K24" s="70"/>
      <c r="L24" s="80"/>
      <c r="M24" s="75"/>
      <c r="N24" s="112"/>
    </row>
    <row r="25" spans="1:14">
      <c r="A25" s="47" t="s">
        <v>70</v>
      </c>
      <c r="B25" s="92"/>
      <c r="C25" s="126"/>
      <c r="D25" s="126"/>
      <c r="E25" s="126"/>
      <c r="F25" s="126"/>
      <c r="G25" s="126"/>
      <c r="H25" s="93"/>
      <c r="I25" s="94"/>
      <c r="J25" s="95"/>
      <c r="K25" s="79"/>
      <c r="L25" s="74"/>
      <c r="M25" s="75"/>
      <c r="N25" s="112"/>
    </row>
    <row r="32" spans="1:14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9">
    <mergeCell ref="B1:N1"/>
    <mergeCell ref="B2:N2"/>
    <mergeCell ref="H4:L4"/>
    <mergeCell ref="C8:D10"/>
    <mergeCell ref="H8:H9"/>
    <mergeCell ref="I8:L8"/>
    <mergeCell ref="A8:B10"/>
    <mergeCell ref="F8:G10"/>
    <mergeCell ref="E8:E9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I26" sqref="I26"/>
    </sheetView>
  </sheetViews>
  <sheetFormatPr defaultColWidth="8" defaultRowHeight="13.8"/>
  <cols>
    <col min="1" max="1" width="23" style="120" customWidth="1"/>
    <col min="2" max="2" width="9.69921875" style="146" bestFit="1" customWidth="1"/>
    <col min="3" max="3" width="13" style="68" bestFit="1" customWidth="1"/>
    <col min="4" max="4" width="9.69921875" style="68" customWidth="1"/>
    <col min="5" max="5" width="22" style="68" bestFit="1" customWidth="1"/>
    <col min="6" max="6" width="10.59765625" style="68" customWidth="1"/>
    <col min="7" max="7" width="9.69921875" style="68" customWidth="1"/>
    <col min="8" max="8" width="10.5" style="68" bestFit="1" customWidth="1"/>
    <col min="9" max="9" width="12.19921875" style="68" bestFit="1" customWidth="1"/>
    <col min="10" max="10" width="13.5" style="68" customWidth="1"/>
    <col min="11" max="11" width="13.09765625" style="71" bestFit="1" customWidth="1"/>
    <col min="12" max="12" width="14" style="137" customWidth="1"/>
    <col min="13" max="13" width="5.69921875" style="71" bestFit="1" customWidth="1"/>
    <col min="14" max="16384" width="8" style="71"/>
  </cols>
  <sheetData>
    <row r="1" spans="1:17" ht="17.399999999999999">
      <c r="A1" s="180"/>
      <c r="B1" s="611" t="s">
        <v>0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180"/>
    </row>
    <row r="2" spans="1:17" ht="17.399999999999999">
      <c r="A2" s="181"/>
      <c r="B2" s="664" t="s">
        <v>133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181"/>
    </row>
    <row r="3" spans="1:17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7">
      <c r="A4" s="128"/>
      <c r="B4" s="129"/>
      <c r="C4" s="130"/>
      <c r="D4" s="130"/>
      <c r="E4" s="130"/>
      <c r="F4" s="130"/>
      <c r="G4" s="130"/>
      <c r="H4" s="130"/>
      <c r="I4" s="130"/>
      <c r="J4" s="130"/>
      <c r="K4" s="131"/>
      <c r="L4" s="131"/>
    </row>
    <row r="5" spans="1:17">
      <c r="A5" s="71"/>
      <c r="B5" s="129"/>
      <c r="C5" s="132"/>
      <c r="D5" s="132"/>
      <c r="E5" s="132"/>
      <c r="F5" s="132"/>
      <c r="G5" s="132"/>
      <c r="H5" s="132"/>
      <c r="I5" s="132"/>
      <c r="J5" s="132"/>
      <c r="K5" s="64"/>
      <c r="L5" s="65"/>
    </row>
    <row r="6" spans="1:17">
      <c r="A6" s="165" t="s">
        <v>10</v>
      </c>
      <c r="B6" s="129"/>
      <c r="C6" s="132"/>
      <c r="D6" s="132"/>
      <c r="E6" s="132"/>
      <c r="F6" s="132"/>
      <c r="G6" s="132"/>
      <c r="H6" s="132"/>
      <c r="I6" s="132"/>
      <c r="J6" s="132"/>
      <c r="K6" s="64"/>
      <c r="L6" s="65"/>
    </row>
    <row r="7" spans="1:17" s="454" customFormat="1" ht="15" customHeight="1">
      <c r="A7" s="670" t="s">
        <v>53</v>
      </c>
      <c r="B7" s="660" t="s">
        <v>54</v>
      </c>
      <c r="C7" s="451" t="s">
        <v>32</v>
      </c>
      <c r="D7" s="452" t="s">
        <v>12</v>
      </c>
      <c r="E7" s="662" t="s">
        <v>13</v>
      </c>
      <c r="F7" s="663"/>
      <c r="G7" s="453" t="s">
        <v>88</v>
      </c>
      <c r="H7" s="667" t="s">
        <v>12</v>
      </c>
      <c r="I7" s="668"/>
      <c r="J7" s="668"/>
      <c r="K7" s="668"/>
      <c r="L7" s="669"/>
    </row>
    <row r="8" spans="1:17" s="454" customFormat="1">
      <c r="A8" s="671"/>
      <c r="B8" s="661"/>
      <c r="C8" s="455" t="s">
        <v>23</v>
      </c>
      <c r="D8" s="456" t="s">
        <v>55</v>
      </c>
      <c r="E8" s="665" t="s">
        <v>17</v>
      </c>
      <c r="F8" s="666"/>
      <c r="G8" s="457" t="s">
        <v>12</v>
      </c>
      <c r="H8" s="458" t="s">
        <v>48</v>
      </c>
      <c r="I8" s="459" t="s">
        <v>50</v>
      </c>
      <c r="J8" s="459" t="s">
        <v>49</v>
      </c>
      <c r="K8" s="459" t="s">
        <v>51</v>
      </c>
      <c r="L8" s="459" t="s">
        <v>56</v>
      </c>
    </row>
    <row r="9" spans="1:17" s="454" customFormat="1" ht="15">
      <c r="A9" s="460" t="s">
        <v>117</v>
      </c>
      <c r="B9" s="461" t="s">
        <v>122</v>
      </c>
      <c r="C9" s="462">
        <v>44507</v>
      </c>
      <c r="D9" s="462">
        <f>C9+2</f>
        <v>44509</v>
      </c>
      <c r="E9" s="463" t="s">
        <v>118</v>
      </c>
      <c r="F9" s="464" t="s">
        <v>130</v>
      </c>
      <c r="G9" s="465">
        <v>44517</v>
      </c>
      <c r="H9" s="466" t="s">
        <v>42</v>
      </c>
      <c r="I9" s="467">
        <f>G9+7</f>
        <v>44524</v>
      </c>
      <c r="J9" s="467">
        <f>G9+14</f>
        <v>44531</v>
      </c>
      <c r="K9" s="467">
        <f>G9+17</f>
        <v>44534</v>
      </c>
      <c r="L9" s="467">
        <f>G9+20</f>
        <v>44537</v>
      </c>
      <c r="M9" s="468" t="s">
        <v>77</v>
      </c>
      <c r="N9" s="469"/>
    </row>
    <row r="10" spans="1:17" s="454" customFormat="1" ht="15">
      <c r="A10" s="470"/>
      <c r="B10" s="471"/>
      <c r="C10" s="472"/>
      <c r="D10" s="472"/>
      <c r="E10" s="473" t="s">
        <v>91</v>
      </c>
      <c r="F10" s="474"/>
      <c r="G10" s="475">
        <v>44516</v>
      </c>
      <c r="H10" s="476">
        <f>G10+14</f>
        <v>44530</v>
      </c>
      <c r="I10" s="477" t="s">
        <v>42</v>
      </c>
      <c r="J10" s="477">
        <f>G10+16</f>
        <v>44532</v>
      </c>
      <c r="K10" s="477">
        <f>G10+19</f>
        <v>44535</v>
      </c>
      <c r="L10" s="477">
        <f>G10+22</f>
        <v>44538</v>
      </c>
      <c r="M10" s="478" t="s">
        <v>78</v>
      </c>
      <c r="N10" s="469"/>
      <c r="Q10" s="469"/>
    </row>
    <row r="11" spans="1:17" s="454" customFormat="1">
      <c r="A11" s="479" t="s">
        <v>114</v>
      </c>
      <c r="B11" s="461" t="s">
        <v>120</v>
      </c>
      <c r="C11" s="462">
        <f>C9+7</f>
        <v>44514</v>
      </c>
      <c r="D11" s="462">
        <f>D9+7</f>
        <v>44516</v>
      </c>
      <c r="E11" s="463" t="s">
        <v>91</v>
      </c>
      <c r="F11" s="464"/>
      <c r="G11" s="465">
        <f>G9+7</f>
        <v>44524</v>
      </c>
      <c r="H11" s="466" t="s">
        <v>42</v>
      </c>
      <c r="I11" s="467">
        <f>G11+7</f>
        <v>44531</v>
      </c>
      <c r="J11" s="467">
        <f>G11+14</f>
        <v>44538</v>
      </c>
      <c r="K11" s="467">
        <f>G11+17</f>
        <v>44541</v>
      </c>
      <c r="L11" s="467">
        <f>G11+20</f>
        <v>44544</v>
      </c>
      <c r="M11" s="468"/>
    </row>
    <row r="12" spans="1:17" s="454" customFormat="1">
      <c r="A12" s="470"/>
      <c r="B12" s="471"/>
      <c r="C12" s="472"/>
      <c r="D12" s="472"/>
      <c r="E12" s="474" t="s">
        <v>115</v>
      </c>
      <c r="F12" s="474" t="s">
        <v>128</v>
      </c>
      <c r="G12" s="475">
        <f>G10+7</f>
        <v>44523</v>
      </c>
      <c r="H12" s="476">
        <f>G12+14</f>
        <v>44537</v>
      </c>
      <c r="I12" s="477" t="s">
        <v>42</v>
      </c>
      <c r="J12" s="477">
        <f>G12+16</f>
        <v>44539</v>
      </c>
      <c r="K12" s="477">
        <f>G12+19</f>
        <v>44542</v>
      </c>
      <c r="L12" s="477">
        <f>G12+22</f>
        <v>44545</v>
      </c>
      <c r="M12" s="478"/>
    </row>
    <row r="13" spans="1:17" s="454" customFormat="1">
      <c r="A13" s="479" t="s">
        <v>84</v>
      </c>
      <c r="B13" s="461" t="s">
        <v>125</v>
      </c>
      <c r="C13" s="462">
        <f>C11+7</f>
        <v>44521</v>
      </c>
      <c r="D13" s="462">
        <f>D11+7</f>
        <v>44523</v>
      </c>
      <c r="E13" s="464" t="s">
        <v>121</v>
      </c>
      <c r="F13" s="464" t="s">
        <v>131</v>
      </c>
      <c r="G13" s="465">
        <f>G11+7</f>
        <v>44531</v>
      </c>
      <c r="H13" s="466" t="s">
        <v>42</v>
      </c>
      <c r="I13" s="467">
        <f>G13+7</f>
        <v>44538</v>
      </c>
      <c r="J13" s="467">
        <f>G13+14</f>
        <v>44545</v>
      </c>
      <c r="K13" s="467">
        <f>G13+17</f>
        <v>44548</v>
      </c>
      <c r="L13" s="467">
        <f>G13+20</f>
        <v>44551</v>
      </c>
      <c r="M13" s="468"/>
    </row>
    <row r="14" spans="1:17" s="454" customFormat="1">
      <c r="A14" s="470"/>
      <c r="B14" s="471"/>
      <c r="C14" s="472"/>
      <c r="D14" s="472"/>
      <c r="E14" s="480" t="s">
        <v>116</v>
      </c>
      <c r="F14" s="473" t="s">
        <v>129</v>
      </c>
      <c r="G14" s="481">
        <f>G12+7</f>
        <v>44530</v>
      </c>
      <c r="H14" s="476">
        <f>G14+14</f>
        <v>44544</v>
      </c>
      <c r="I14" s="477" t="s">
        <v>42</v>
      </c>
      <c r="J14" s="477">
        <f>G14+16</f>
        <v>44546</v>
      </c>
      <c r="K14" s="477">
        <f>G14+19</f>
        <v>44549</v>
      </c>
      <c r="L14" s="477">
        <f>G14+22</f>
        <v>44552</v>
      </c>
      <c r="M14" s="478"/>
    </row>
    <row r="15" spans="1:17" s="454" customFormat="1">
      <c r="A15" s="482" t="s">
        <v>117</v>
      </c>
      <c r="B15" s="483" t="s">
        <v>126</v>
      </c>
      <c r="C15" s="484">
        <f>C13+7</f>
        <v>44528</v>
      </c>
      <c r="D15" s="484">
        <f>D13+7</f>
        <v>44530</v>
      </c>
      <c r="E15" s="463" t="s">
        <v>91</v>
      </c>
      <c r="F15" s="464"/>
      <c r="G15" s="465">
        <f>G13+7</f>
        <v>44538</v>
      </c>
      <c r="H15" s="466" t="s">
        <v>42</v>
      </c>
      <c r="I15" s="467">
        <f>G15+7</f>
        <v>44545</v>
      </c>
      <c r="J15" s="467">
        <f>G15+14</f>
        <v>44552</v>
      </c>
      <c r="K15" s="467">
        <f>G15+17</f>
        <v>44555</v>
      </c>
      <c r="L15" s="467">
        <f>G15+20</f>
        <v>44558</v>
      </c>
      <c r="M15" s="468"/>
    </row>
    <row r="16" spans="1:17" s="454" customFormat="1">
      <c r="A16" s="470"/>
      <c r="B16" s="471"/>
      <c r="C16" s="472"/>
      <c r="D16" s="472"/>
      <c r="E16" s="474" t="s">
        <v>124</v>
      </c>
      <c r="F16" s="474" t="s">
        <v>132</v>
      </c>
      <c r="G16" s="475">
        <f t="shared" ref="G16" si="0">G14+7</f>
        <v>44537</v>
      </c>
      <c r="H16" s="476">
        <f>G16+14</f>
        <v>44551</v>
      </c>
      <c r="I16" s="477" t="s">
        <v>42</v>
      </c>
      <c r="J16" s="477">
        <f>G16+16</f>
        <v>44553</v>
      </c>
      <c r="K16" s="477">
        <f>G16+19</f>
        <v>44556</v>
      </c>
      <c r="L16" s="477">
        <f>G16+22</f>
        <v>44559</v>
      </c>
      <c r="M16" s="478"/>
    </row>
    <row r="17" spans="1:13">
      <c r="A17" s="246"/>
      <c r="B17" s="129"/>
      <c r="C17" s="132"/>
      <c r="D17" s="132"/>
      <c r="E17" s="132"/>
      <c r="F17" s="132"/>
      <c r="G17" s="132"/>
      <c r="H17" s="132"/>
      <c r="I17" s="132"/>
      <c r="J17" s="132"/>
    </row>
    <row r="18" spans="1:13">
      <c r="I18" s="71"/>
      <c r="L18" s="147" t="s">
        <v>25</v>
      </c>
    </row>
    <row r="19" spans="1:13">
      <c r="A19" s="73" t="s">
        <v>26</v>
      </c>
      <c r="B19" s="73"/>
      <c r="D19" s="71"/>
      <c r="E19" s="71"/>
      <c r="F19" s="71"/>
      <c r="G19" s="71"/>
      <c r="H19" s="71"/>
      <c r="I19" s="71"/>
      <c r="J19" s="71"/>
      <c r="K19" s="74"/>
      <c r="L19" s="74"/>
    </row>
    <row r="20" spans="1:13" ht="14.4">
      <c r="A20" s="659" t="s">
        <v>57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80"/>
    </row>
    <row r="21" spans="1:13" ht="14.4">
      <c r="A21" s="659"/>
      <c r="B21" s="124"/>
      <c r="C21" s="125"/>
      <c r="D21" s="78"/>
      <c r="E21" s="78"/>
      <c r="F21" s="78"/>
      <c r="G21" s="78"/>
      <c r="H21" s="78"/>
      <c r="I21" s="78"/>
      <c r="J21" s="78"/>
      <c r="K21" s="87"/>
      <c r="L21" s="74"/>
    </row>
    <row r="22" spans="1:13" ht="14.4">
      <c r="A22" s="123"/>
      <c r="B22" s="124"/>
      <c r="C22" s="125"/>
      <c r="D22" s="78"/>
      <c r="E22" s="78"/>
      <c r="F22" s="78"/>
      <c r="G22" s="78"/>
      <c r="H22" s="78"/>
      <c r="I22" s="78"/>
      <c r="J22" s="78"/>
      <c r="K22" s="87"/>
      <c r="L22" s="74"/>
    </row>
    <row r="23" spans="1:13" ht="14.25" customHeight="1">
      <c r="A23" s="47" t="s">
        <v>69</v>
      </c>
      <c r="B23" s="88"/>
      <c r="C23" s="89"/>
      <c r="D23" s="90"/>
      <c r="E23" s="90"/>
      <c r="F23" s="90"/>
      <c r="G23" s="90"/>
      <c r="H23" s="90"/>
      <c r="I23" s="91"/>
      <c r="J23" s="91"/>
      <c r="K23" s="70"/>
      <c r="L23" s="80"/>
      <c r="M23" s="112"/>
    </row>
    <row r="24" spans="1:13">
      <c r="A24" s="47" t="s">
        <v>70</v>
      </c>
      <c r="B24" s="92"/>
      <c r="C24" s="93"/>
      <c r="D24" s="94"/>
      <c r="E24" s="94"/>
      <c r="F24" s="94"/>
      <c r="G24" s="94"/>
      <c r="H24" s="94"/>
      <c r="I24" s="95"/>
      <c r="J24" s="95"/>
      <c r="K24" s="79"/>
      <c r="L24" s="74"/>
    </row>
    <row r="25" spans="1:13">
      <c r="A25" s="96"/>
      <c r="B25" s="96"/>
      <c r="C25" s="96"/>
      <c r="D25" s="96"/>
      <c r="E25" s="96"/>
      <c r="F25" s="96"/>
      <c r="G25" s="96"/>
      <c r="H25" s="71"/>
      <c r="I25" s="71"/>
      <c r="J25" s="112"/>
      <c r="K25" s="112"/>
      <c r="L25" s="112"/>
    </row>
    <row r="26" spans="1:13">
      <c r="H26" s="71"/>
      <c r="I26" s="71"/>
      <c r="J26" s="71"/>
      <c r="L26" s="71"/>
    </row>
    <row r="27" spans="1:13">
      <c r="H27" s="71"/>
      <c r="I27" s="71"/>
      <c r="J27" s="71"/>
      <c r="L27" s="71"/>
    </row>
    <row r="28" spans="1:13">
      <c r="H28" s="71"/>
      <c r="I28" s="71"/>
      <c r="J28" s="71"/>
      <c r="L28" s="71"/>
    </row>
    <row r="29" spans="1:13">
      <c r="H29" s="71"/>
      <c r="I29" s="71"/>
      <c r="J29" s="71"/>
      <c r="L29" s="71"/>
    </row>
    <row r="30" spans="1:13">
      <c r="H30" s="71"/>
      <c r="I30" s="71"/>
      <c r="J30" s="71"/>
      <c r="L30" s="71"/>
    </row>
    <row r="31" spans="1:13">
      <c r="H31" s="71"/>
      <c r="I31" s="71"/>
      <c r="J31" s="71"/>
      <c r="L31" s="71"/>
    </row>
    <row r="32" spans="1:13">
      <c r="H32" s="71"/>
      <c r="I32" s="71"/>
      <c r="J32" s="71"/>
      <c r="L32" s="71"/>
    </row>
    <row r="33" spans="8:12">
      <c r="H33" s="71"/>
      <c r="I33" s="71"/>
      <c r="J33" s="71"/>
      <c r="L33" s="71"/>
    </row>
    <row r="34" spans="8:12">
      <c r="H34" s="71"/>
      <c r="I34" s="71"/>
      <c r="J34" s="71"/>
      <c r="L34" s="71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2022-12-21T07:38:44Z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